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tabRatio="935" activeTab="0"/>
  </bookViews>
  <sheets>
    <sheet name="First-Page" sheetId="1" r:id="rId1"/>
    <sheet name="Contents" sheetId="2" r:id="rId2"/>
    <sheet name="Sheet1" sheetId="3" r:id="rId3"/>
    <sheet name="AT-1-Gen_Info " sheetId="4" r:id="rId4"/>
    <sheet name="AT-2-S1 BUDGET" sheetId="5" r:id="rId5"/>
    <sheet name="AT_2A_fundflow" sheetId="6" r:id="rId6"/>
    <sheet name="AT-3" sheetId="7" r:id="rId7"/>
    <sheet name="AT3A_cvrg(Insti)_PY" sheetId="8" r:id="rId8"/>
    <sheet name="AT3B_cvrg(Insti)_UPY " sheetId="9" r:id="rId9"/>
    <sheet name="AT3C_cvrg(Insti)_UPY " sheetId="10" r:id="rId10"/>
    <sheet name="enrolment vs availed_PY" sheetId="11" r:id="rId11"/>
    <sheet name="enrolment vs availed_UPY" sheetId="12" r:id="rId12"/>
    <sheet name="T5_PLAN_vs_PRFM" sheetId="13" r:id="rId13"/>
    <sheet name="T5A_PLAN_vs_PRFM " sheetId="14" r:id="rId14"/>
    <sheet name="T5B_PLAN_vs_PRFM  (2)" sheetId="15" r:id="rId15"/>
    <sheet name="T5C_Drought_PLAN_vs_PRFM " sheetId="16" r:id="rId16"/>
    <sheet name="T5D_Drought_PLAN_vs_PRFM  " sheetId="17" r:id="rId17"/>
    <sheet name="T6_FG_py_Utlsn" sheetId="18" r:id="rId18"/>
    <sheet name="T6A_FG_Upy_Utlsn " sheetId="19" r:id="rId19"/>
    <sheet name="T6B_Pay_FG_FCI_Pry" sheetId="20" r:id="rId20"/>
    <sheet name="T6C_Coarse_Grain" sheetId="21" r:id="rId21"/>
    <sheet name="T7_CC_PY_Utlsn" sheetId="22" r:id="rId22"/>
    <sheet name="T7ACC_UPY_Utlsn " sheetId="23" r:id="rId23"/>
    <sheet name="AT-8_Hon_CCH_Pry" sheetId="24" r:id="rId24"/>
    <sheet name="AT-8A_Hon_CCH_UPry" sheetId="25" r:id="rId25"/>
    <sheet name="AT9_" sheetId="26" r:id="rId26"/>
    <sheet name="AT10_MME" sheetId="27" r:id="rId27"/>
    <sheet name="AT10A_" sheetId="28" r:id="rId28"/>
    <sheet name="AT-10B" sheetId="29" r:id="rId29"/>
    <sheet name="AT-10 C" sheetId="30" r:id="rId30"/>
    <sheet name="AT-10 D" sheetId="31" r:id="rId31"/>
    <sheet name="AT-10E" sheetId="32" r:id="rId32"/>
    <sheet name="AT-10F drinking water" sheetId="33" r:id="rId33"/>
    <sheet name="AT11_KS Year wise" sheetId="34" r:id="rId34"/>
    <sheet name="AT11A_KS-District wise" sheetId="35" r:id="rId35"/>
    <sheet name="AT12_KD-New" sheetId="36" r:id="rId36"/>
    <sheet name="AT12A_KD-Replacement" sheetId="37" r:id="rId37"/>
    <sheet name="AT-13" sheetId="38" r:id="rId38"/>
    <sheet name="AT-14" sheetId="39" r:id="rId39"/>
    <sheet name="AT-14 A" sheetId="40" r:id="rId40"/>
    <sheet name="AT-15" sheetId="41" r:id="rId41"/>
    <sheet name="AT-16" sheetId="42" r:id="rId42"/>
    <sheet name="AT_17_Coverage-RBSK " sheetId="43" r:id="rId43"/>
    <sheet name="AT18_Details_Community " sheetId="44" r:id="rId44"/>
    <sheet name="AT_19_Impl_Agency" sheetId="45" r:id="rId45"/>
    <sheet name="20" sheetId="46" r:id="rId46"/>
    <sheet name="AT-21" sheetId="47" r:id="rId47"/>
    <sheet name="22" sheetId="48" r:id="rId48"/>
    <sheet name="AT-23" sheetId="49" r:id="rId49"/>
    <sheet name="23A" sheetId="50" r:id="rId50"/>
    <sheet name="24" sheetId="51" r:id="rId51"/>
    <sheet name="25" sheetId="52" r:id="rId52"/>
    <sheet name="Sheet1 (2)" sheetId="53" r:id="rId53"/>
    <sheet name="AT 26_NoWD" sheetId="54" r:id="rId54"/>
    <sheet name="AT26A_NoWD" sheetId="55" r:id="rId55"/>
    <sheet name="AT-27" sheetId="56" r:id="rId56"/>
    <sheet name="AT-27A" sheetId="57" r:id="rId57"/>
    <sheet name="AT-27B" sheetId="58" r:id="rId58"/>
    <sheet name="AT-27C" sheetId="59" r:id="rId59"/>
    <sheet name="ATA-27D" sheetId="60" r:id="rId60"/>
    <sheet name="AT_28_RqmtKitchen" sheetId="61" r:id="rId61"/>
    <sheet name="AT-28A_RqmtPlinthArea" sheetId="62" r:id="rId62"/>
    <sheet name="AT29_K_D" sheetId="63" r:id="rId63"/>
    <sheet name="AT-30_Coook-cum-Helper" sheetId="64" r:id="rId64"/>
    <sheet name="AT_31_Budget_provision " sheetId="65" r:id="rId65"/>
    <sheet name="AT27_Req_FG_CA_Pry" sheetId="66" r:id="rId66"/>
    <sheet name="AT27A_Req_FG_CA_UPry " sheetId="67" r:id="rId67"/>
    <sheet name="Sheet3" sheetId="68" r:id="rId68"/>
  </sheets>
  <definedNames>
    <definedName name="_xlnm.Print_Area" localSheetId="53">'AT 26_NoWD'!$A$1:$L$35</definedName>
    <definedName name="_xlnm.Print_Area" localSheetId="42">'AT_17_Coverage-RBSK '!$A$1:$N$36</definedName>
    <definedName name="_xlnm.Print_Area" localSheetId="44">'AT_19_Impl_Agency'!$A$1:$J$29</definedName>
    <definedName name="_xlnm.Print_Area" localSheetId="60">'AT_28_RqmtKitchen'!$A$1:$T$41</definedName>
    <definedName name="_xlnm.Print_Area" localSheetId="5">'AT_2A_fundflow'!$A$1:$W$40</definedName>
    <definedName name="_xlnm.Print_Area" localSheetId="64">'AT_31_Budget_provision '!$A$1:$W$41</definedName>
    <definedName name="_xlnm.Print_Area" localSheetId="29">'AT-10 C'!$A$1:$K$34</definedName>
    <definedName name="_xlnm.Print_Area" localSheetId="30">'AT-10 D'!$A$1:$L$37</definedName>
    <definedName name="_xlnm.Print_Area" localSheetId="26">'AT10_MME'!$A$1:$H$36</definedName>
    <definedName name="_xlnm.Print_Area" localSheetId="27">'AT10A_'!$A$1:$E$29</definedName>
    <definedName name="_xlnm.Print_Area" localSheetId="28">'AT-10B'!$A$1:$K$30</definedName>
    <definedName name="_xlnm.Print_Area" localSheetId="33">'AT11_KS Year wise'!$A$1:$K$38</definedName>
    <definedName name="_xlnm.Print_Area" localSheetId="34">'AT11A_KS-District wise'!$A$1:$K$31</definedName>
    <definedName name="_xlnm.Print_Area" localSheetId="35">'AT12_KD-New'!$A$1:$K$32</definedName>
    <definedName name="_xlnm.Print_Area" localSheetId="36">'AT12A_KD-Replacement'!$A$1:$K$30</definedName>
    <definedName name="_xlnm.Print_Area" localSheetId="37">'AT-13'!$A$1:$G$28</definedName>
    <definedName name="_xlnm.Print_Area" localSheetId="38">'AT-14'!$A$1:$N$28</definedName>
    <definedName name="_xlnm.Print_Area" localSheetId="39">'AT-14 A'!$A$1:$H$26</definedName>
    <definedName name="_xlnm.Print_Area" localSheetId="40">'AT-15'!$A$1:$L$32</definedName>
    <definedName name="_xlnm.Print_Area" localSheetId="41">'AT-16'!$A$1:$I$24</definedName>
    <definedName name="_xlnm.Print_Area" localSheetId="43">'AT18_Details_Community '!$A$1:$F$32</definedName>
    <definedName name="_xlnm.Print_Area" localSheetId="3">'AT-1-Gen_Info '!$A$1:$T$64</definedName>
    <definedName name="_xlnm.Print_Area" localSheetId="54">'AT26A_NoWD'!$A$1:$K$36</definedName>
    <definedName name="_xlnm.Print_Area" localSheetId="65">'AT27_Req_FG_CA_Pry'!$A$1:$T$40</definedName>
    <definedName name="_xlnm.Print_Area" localSheetId="66">'AT27A_Req_FG_CA_UPry '!$A$1:$T$41</definedName>
    <definedName name="_xlnm.Print_Area" localSheetId="61">'AT-28A_RqmtPlinthArea'!$A$1:$S$28</definedName>
    <definedName name="_xlnm.Print_Area" localSheetId="62">'AT29_K_D'!$A$1:$AF$30</definedName>
    <definedName name="_xlnm.Print_Area" localSheetId="4">'AT-2-S1 BUDGET'!$A$1:$V$40</definedName>
    <definedName name="_xlnm.Print_Area" localSheetId="63">'AT-30_Coook-cum-Helper'!$A$1:$L$31</definedName>
    <definedName name="_xlnm.Print_Area" localSheetId="7">'AT3A_cvrg(Insti)_PY'!$A$1:$N$31</definedName>
    <definedName name="_xlnm.Print_Area" localSheetId="8">'AT3B_cvrg(Insti)_UPY '!$A$1:$N$31</definedName>
    <definedName name="_xlnm.Print_Area" localSheetId="9">'AT3C_cvrg(Insti)_UPY '!$A$1:$N$32</definedName>
    <definedName name="_xlnm.Print_Area" localSheetId="23">'AT-8_Hon_CCH_Pry'!$A$1:$V$37</definedName>
    <definedName name="_xlnm.Print_Area" localSheetId="25">'AT9_'!$A$1:$H$31</definedName>
    <definedName name="_xlnm.Print_Area" localSheetId="1">'Contents'!$A$1:$C$66</definedName>
    <definedName name="_xlnm.Print_Area" localSheetId="10">'enrolment vs availed_PY'!$A$1:$R$33</definedName>
    <definedName name="_xlnm.Print_Area" localSheetId="11">'enrolment vs availed_UPY'!$A$1:$Q$36</definedName>
    <definedName name="_xlnm.Print_Area" localSheetId="2">'Sheet1'!$A$1:$J$24</definedName>
    <definedName name="_xlnm.Print_Area" localSheetId="52">'Sheet1 (2)'!$A$1:$J$24</definedName>
    <definedName name="_xlnm.Print_Area" localSheetId="12">'T5_PLAN_vs_PRFM'!$A$1:$J$30</definedName>
    <definedName name="_xlnm.Print_Area" localSheetId="13">'T5A_PLAN_vs_PRFM '!$A$1:$J$29</definedName>
    <definedName name="_xlnm.Print_Area" localSheetId="14">'T5B_PLAN_vs_PRFM  (2)'!$A$1:$J$29</definedName>
    <definedName name="_xlnm.Print_Area" localSheetId="15">'T5C_Drought_PLAN_vs_PRFM '!$A$1:$J$29</definedName>
    <definedName name="_xlnm.Print_Area" localSheetId="16">'T5D_Drought_PLAN_vs_PRFM  '!$A$1:$J$27</definedName>
    <definedName name="_xlnm.Print_Area" localSheetId="17">'T6_FG_py_Utlsn'!$A$1:$L$30</definedName>
    <definedName name="_xlnm.Print_Area" localSheetId="18">'T6A_FG_Upy_Utlsn '!$A$1:$L$31</definedName>
    <definedName name="_xlnm.Print_Area" localSheetId="19">'T6B_Pay_FG_FCI_Pry'!$A$1:$M$34</definedName>
    <definedName name="_xlnm.Print_Area" localSheetId="20">'T6C_Coarse_Grain'!$A$1:$L$31</definedName>
    <definedName name="_xlnm.Print_Area" localSheetId="21">'T7_CC_PY_Utlsn'!$A$1:$Q$31</definedName>
    <definedName name="_xlnm.Print_Area" localSheetId="22">'T7ACC_UPY_Utlsn '!$A$1:$Q$29</definedName>
  </definedNames>
  <calcPr fullCalcOnLoad="1"/>
</workbook>
</file>

<file path=xl/sharedStrings.xml><?xml version="1.0" encoding="utf-8"?>
<sst xmlns="http://schemas.openxmlformats.org/spreadsheetml/2006/main" count="2544" uniqueCount="958">
  <si>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</si>
  <si>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</si>
  <si>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</si>
  <si>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</si>
  <si>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</si>
  <si>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</si>
  <si>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</si>
  <si>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-</t>
  </si>
  <si>
    <t>Govt: Government Schools</t>
  </si>
  <si>
    <t>LB: Local Body Schools</t>
  </si>
  <si>
    <t>GA: Govt Aided Schools</t>
  </si>
  <si>
    <t xml:space="preserve"> </t>
  </si>
  <si>
    <t>Date:_________</t>
  </si>
  <si>
    <t>(Signature)</t>
  </si>
  <si>
    <t xml:space="preserve">Secretary of the Nodal Department </t>
  </si>
  <si>
    <t xml:space="preserve">                          Government/UT Administration of ________</t>
  </si>
  <si>
    <t>(Only in MS-Excel Format)</t>
  </si>
  <si>
    <t xml:space="preserve">No. of children </t>
  </si>
  <si>
    <t>Total no. of meals served</t>
  </si>
  <si>
    <t>Total</t>
  </si>
  <si>
    <t>Government/UT Administration of ________</t>
  </si>
  <si>
    <t>[Qnty in MTs]</t>
  </si>
  <si>
    <t>Rice</t>
  </si>
  <si>
    <t>Date:</t>
  </si>
  <si>
    <t xml:space="preserve">          Seal:</t>
  </si>
  <si>
    <t>[Rs. in lakh]</t>
  </si>
  <si>
    <t>Sl. No.</t>
  </si>
  <si>
    <t>Primary</t>
  </si>
  <si>
    <t>Upper Primary</t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</si>
  <si>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</si>
  <si>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</si>
  <si>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</si>
  <si>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</si>
  <si>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</si>
  <si>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</si>
  <si>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</si>
  <si>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</si>
  <si>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</si>
  <si>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</si>
  <si>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</si>
  <si>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</si>
  <si>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</si>
  <si>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</si>
  <si>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*: District-wise allocation made by State/UT out of Central Assistance provided for the purpose.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</si>
  <si>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</si>
  <si>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</si>
  <si>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</si>
  <si>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</si>
  <si>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</si>
  <si>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</si>
  <si>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</si>
  <si>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</si>
  <si>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</si>
  <si>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</si>
  <si>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</si>
  <si>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</si>
  <si>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</si>
  <si>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</si>
  <si>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</si>
  <si>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</si>
  <si>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</si>
  <si>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</si>
  <si>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</si>
  <si>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</si>
  <si>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</si>
  <si>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</si>
  <si>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</si>
  <si>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</si>
  <si>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</si>
  <si>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</si>
  <si>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</si>
  <si>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</si>
  <si>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</si>
  <si>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</si>
  <si>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</si>
  <si>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</si>
  <si>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</si>
  <si>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</si>
  <si>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</si>
  <si>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</si>
  <si>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</si>
  <si>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</si>
  <si>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</si>
  <si>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</si>
  <si>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</si>
  <si>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</si>
  <si>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Seal:</t>
  </si>
  <si>
    <t>Anticipated No. of working days</t>
  </si>
  <si>
    <t>Requirement of Foodgrains (in MTs)</t>
  </si>
  <si>
    <t xml:space="preserve"> Government/UT Administration of ________</t>
  </si>
  <si>
    <t>Table: AT-17</t>
  </si>
  <si>
    <t>Table: AT-3A</t>
  </si>
  <si>
    <t>Table: AT-3B</t>
  </si>
  <si>
    <t xml:space="preserve">Total </t>
  </si>
  <si>
    <t xml:space="preserve">                                                                                                                                                                               Government/UT Administration of ________</t>
  </si>
  <si>
    <t>Table: AT-7A</t>
  </si>
  <si>
    <t>Requirement of funds for Foodgrains (Rs. in lakhs)</t>
  </si>
  <si>
    <t xml:space="preserve">Total Cooking cost expenditure                   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</si>
  <si>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</si>
  <si>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</si>
  <si>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</si>
  <si>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</si>
  <si>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</si>
  <si>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</si>
  <si>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</si>
  <si>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</si>
  <si>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</si>
  <si>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</si>
  <si>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</si>
  <si>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</si>
  <si>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</si>
  <si>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</si>
  <si>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 xml:space="preserve">Balance requirement of kitchen  cum stores </t>
  </si>
  <si>
    <t>Balance requirement of kitchen  Devices</t>
  </si>
  <si>
    <t>Total No. of Institutions</t>
  </si>
  <si>
    <t>SI.No</t>
  </si>
  <si>
    <t>Component</t>
  </si>
  <si>
    <t>No. of Meals served</t>
  </si>
  <si>
    <t xml:space="preserve">No. of working days on which MDM served </t>
  </si>
  <si>
    <t>Centre</t>
  </si>
  <si>
    <t>Total (col.8+11-14)</t>
  </si>
  <si>
    <t>*</t>
  </si>
  <si>
    <t>Central assistance received</t>
  </si>
  <si>
    <t>*Rice</t>
  </si>
  <si>
    <t>*Wheat</t>
  </si>
  <si>
    <t>**</t>
  </si>
  <si>
    <t>***</t>
  </si>
  <si>
    <t>Honorarium amount (Rs. In lakhs)</t>
  </si>
  <si>
    <t xml:space="preserve">*Norms are only for guidance. Actual number will be determined on the basis of ground reality. </t>
  </si>
  <si>
    <t>Total            (col 3+4+5+6)</t>
  </si>
  <si>
    <t>Total       (col.8+9+10+11)</t>
  </si>
  <si>
    <t>Total       (col.13+14+15+16)</t>
  </si>
  <si>
    <t>SHG</t>
  </si>
  <si>
    <t>NGO</t>
  </si>
  <si>
    <t>PRI - Panchayati Raj Institution</t>
  </si>
  <si>
    <t>SHG - Self Help Group</t>
  </si>
  <si>
    <t>VEC Village Education Committee</t>
  </si>
  <si>
    <t>WEC - Ward Education Committee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</si>
  <si>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</si>
  <si>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</si>
  <si>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</si>
  <si>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</si>
  <si>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</si>
  <si>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</si>
  <si>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</si>
  <si>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</si>
  <si>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</si>
  <si>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</si>
  <si>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</si>
  <si>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</si>
  <si>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r>
      <t xml:space="preserve">Total  </t>
    </r>
    <r>
      <rPr>
        <b/>
        <i/>
        <sz val="10"/>
        <rFont val="Arial"/>
        <family val="2"/>
      </rPr>
      <t xml:space="preserve"> </t>
    </r>
  </si>
  <si>
    <t>#</t>
  </si>
  <si>
    <t xml:space="preserve"># Rice </t>
  </si>
  <si>
    <t>##</t>
  </si>
  <si>
    <t xml:space="preserve">## Wheat </t>
  </si>
  <si>
    <t xml:space="preserve">Unit Cost </t>
  </si>
  <si>
    <t>(Rs. In lakhs)</t>
  </si>
  <si>
    <t>No. of Institutions assigned to</t>
  </si>
  <si>
    <t>Grand total</t>
  </si>
  <si>
    <t xml:space="preserve">**State 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</si>
  <si>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</si>
  <si>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</si>
  <si>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</si>
  <si>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</si>
  <si>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</si>
  <si>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</si>
  <si>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</si>
  <si>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</si>
  <si>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</si>
  <si>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</si>
  <si>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</si>
  <si>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</si>
  <si>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2nd Instalment</t>
  </si>
  <si>
    <t xml:space="preserve">$Central share   </t>
  </si>
  <si>
    <t>$</t>
  </si>
  <si>
    <t>Budget Provision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</si>
  <si>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</si>
  <si>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</si>
  <si>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</si>
  <si>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</si>
  <si>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</si>
  <si>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</si>
  <si>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Total fund required : (Col. 6+10+14+18)</t>
  </si>
  <si>
    <t>State / UT: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</si>
  <si>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</si>
  <si>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</si>
  <si>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</si>
  <si>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</si>
  <si>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</si>
  <si>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</si>
  <si>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</si>
  <si>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</si>
  <si>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</si>
  <si>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</si>
  <si>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</si>
  <si>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Proposed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</si>
  <si>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</si>
  <si>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</si>
  <si>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</si>
  <si>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</si>
  <si>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</si>
  <si>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</si>
  <si>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>Requirement of Cooking Assistance (Rs. in lakh)</t>
  </si>
  <si>
    <t xml:space="preserve">*Total </t>
  </si>
  <si>
    <t>States / UTs will indicate their choice.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</si>
  <si>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</si>
  <si>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</si>
  <si>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</si>
  <si>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</si>
  <si>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</si>
  <si>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</si>
  <si>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</si>
  <si>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</si>
  <si>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</si>
  <si>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</si>
  <si>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</si>
  <si>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</si>
  <si>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</si>
  <si>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</si>
  <si>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</si>
  <si>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kitchen devices procured through convergance</t>
  </si>
  <si>
    <t>Trust</t>
  </si>
  <si>
    <t>PRI / GP/ Urban Local Body</t>
  </si>
  <si>
    <t>GP - Gram Panchayat</t>
  </si>
  <si>
    <t>No. of children covered</t>
  </si>
  <si>
    <t>Kitchen-cum-store</t>
  </si>
  <si>
    <t>No. of meals to be served  (Col. 4 x Col. 5)</t>
  </si>
  <si>
    <t>Average No. of children availed MDM [Col. 8/Col. 9]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</si>
  <si>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</si>
  <si>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</si>
  <si>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</si>
  <si>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</si>
  <si>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</si>
  <si>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</si>
  <si>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</si>
  <si>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</si>
  <si>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</si>
  <si>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</si>
  <si>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 xml:space="preserve">Tax per MT foodgrain, if any : </t>
  </si>
  <si>
    <t>State Share(9+12-15)</t>
  </si>
  <si>
    <t>Total(10+13-16)</t>
  </si>
  <si>
    <t>Others( Please specify)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</si>
  <si>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</si>
  <si>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</si>
  <si>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</si>
  <si>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</si>
  <si>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</si>
  <si>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</si>
  <si>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</si>
  <si>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</si>
  <si>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</si>
  <si>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</si>
  <si>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</si>
  <si>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</si>
  <si>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col.7 x col.8 x State's / UT's share</t>
  </si>
  <si>
    <t>Deworming tablets distributed</t>
  </si>
  <si>
    <t xml:space="preserve">[col. 9]x Rs. PDS rate for Special Category States  </t>
  </si>
  <si>
    <t xml:space="preserve">[col. 9]x Rs. 750 for other States/UTs. </t>
  </si>
  <si>
    <t>Table AT - 8 :UTILIZATION OF CENTRAL ASSISTANCE TOWARDS HONORARIUM TO COOK-CUM-HELPERS (Primary classes I-V)</t>
  </si>
  <si>
    <t>Distribution of spectacles</t>
  </si>
  <si>
    <t xml:space="preserve">If the cooking cost has been revised several times during the year, then all such costs should be indicated in separate rows and dates of their application in remarks column. </t>
  </si>
  <si>
    <t>Central             (col6+9-12)</t>
  </si>
  <si>
    <t>Central Share(8+11-14)</t>
  </si>
  <si>
    <t>Replacement of kitchen devices</t>
  </si>
  <si>
    <t>Madrasa / Maktabs</t>
  </si>
  <si>
    <t xml:space="preserve">Govt. </t>
  </si>
  <si>
    <t xml:space="preserve">Govt. aided </t>
  </si>
  <si>
    <t xml:space="preserve">Local body 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</si>
  <si>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</si>
  <si>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</si>
  <si>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</si>
  <si>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</si>
  <si>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</si>
  <si>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Procured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</si>
  <si>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</si>
  <si>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</si>
  <si>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</si>
  <si>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</si>
  <si>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</si>
  <si>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</si>
  <si>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</si>
  <si>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</si>
  <si>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</si>
  <si>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</si>
  <si>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</si>
  <si>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</si>
  <si>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</si>
  <si>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2013-14</t>
  </si>
  <si>
    <t>Table: AT-3C</t>
  </si>
  <si>
    <t>Table: AT- 3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</si>
  <si>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</si>
  <si>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</si>
  <si>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</si>
  <si>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</si>
  <si>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</si>
  <si>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</si>
  <si>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</si>
  <si>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</si>
  <si>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</si>
  <si>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</si>
  <si>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</si>
  <si>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</si>
  <si>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</si>
  <si>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</si>
  <si>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</si>
  <si>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</si>
  <si>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</si>
  <si>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</si>
  <si>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</si>
  <si>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</si>
  <si>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</si>
  <si>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</si>
  <si>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</si>
  <si>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</si>
  <si>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</si>
  <si>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</si>
  <si>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</si>
  <si>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</si>
  <si>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</si>
  <si>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</si>
  <si>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</si>
  <si>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</si>
  <si>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</si>
  <si>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</si>
  <si>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</si>
  <si>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</si>
  <si>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</si>
  <si>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</si>
  <si>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</si>
  <si>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</si>
  <si>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</si>
  <si>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</si>
  <si>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</si>
  <si>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</si>
  <si>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</si>
  <si>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</si>
  <si>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</si>
  <si>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</si>
  <si>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</si>
  <si>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</si>
  <si>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</si>
  <si>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</si>
  <si>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</si>
  <si>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</si>
  <si>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</si>
  <si>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</si>
  <si>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</si>
  <si>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</si>
  <si>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</si>
  <si>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</si>
  <si>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</si>
  <si>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</si>
  <si>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</si>
  <si>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</si>
  <si>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</si>
  <si>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Toll free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</si>
  <si>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Dedicated landline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</si>
  <si>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Call centre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</si>
  <si>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Emails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</si>
  <si>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Press news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</si>
  <si>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Radio/T.V.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</si>
  <si>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SMS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</si>
  <si>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Postal system</t>
    </r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</si>
  <si>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</si>
  <si>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</si>
  <si>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</si>
  <si>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</si>
  <si>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</si>
  <si>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</si>
  <si>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</si>
  <si>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</si>
  <si>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</si>
  <si>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</si>
  <si>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</si>
  <si>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</si>
  <si>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</si>
  <si>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</si>
  <si>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</si>
  <si>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</si>
  <si>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</si>
  <si>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</si>
  <si>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</si>
  <si>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</si>
  <si>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</si>
  <si>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 xml:space="preserve">No. of children availed for MDM </t>
  </si>
  <si>
    <t>Table: AT-4A: Enrolment vis-a-vis availed for MDM  (Upper Primary, Classes VI - VIII)</t>
  </si>
  <si>
    <t>No. of children availed for MDM</t>
  </si>
  <si>
    <t>2014-15</t>
  </si>
  <si>
    <t>2015-16</t>
  </si>
  <si>
    <t>Free of cost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</si>
  <si>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</si>
  <si>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</si>
  <si>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</si>
  <si>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</si>
  <si>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</si>
  <si>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</si>
  <si>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</si>
  <si>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</si>
  <si>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r>
      <t>No. of working days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</si>
  <si>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 xml:space="preserve">Closing Balance**                 (col.4+5-6)                         </t>
  </si>
  <si>
    <t xml:space="preserve">Closing Balance**  (col.9+10-11)                         </t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</si>
  <si>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</si>
  <si>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</si>
  <si>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</si>
  <si>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</si>
  <si>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>**state share includes funds as well as monetary value of the commodities supplied by the State/UT</t>
  </si>
  <si>
    <t>** state share includes funds as well as monetary value of the commodities supplied by the State/UT</t>
  </si>
  <si>
    <t>** State</t>
  </si>
  <si>
    <t>**State</t>
  </si>
  <si>
    <t xml:space="preserve">**State (col.7+10-13)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</si>
  <si>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</si>
  <si>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</si>
  <si>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</si>
  <si>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</si>
  <si>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</si>
  <si>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</si>
  <si>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</si>
  <si>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</si>
  <si>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</si>
  <si>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</si>
  <si>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</si>
  <si>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</si>
  <si>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</si>
  <si>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</si>
  <si>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</si>
  <si>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</si>
  <si>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</si>
  <si>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</si>
  <si>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</si>
  <si>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</si>
  <si>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</si>
  <si>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</si>
  <si>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</si>
  <si>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</si>
  <si>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</si>
  <si>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</si>
  <si>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</si>
  <si>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</si>
  <si>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</si>
  <si>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</si>
  <si>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Expendituer Incurred (in Rs)</t>
  </si>
  <si>
    <t>`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</si>
  <si>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</si>
  <si>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</si>
  <si>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</si>
  <si>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</si>
  <si>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</si>
  <si>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</si>
  <si>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</si>
  <si>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</si>
  <si>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</si>
  <si>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</si>
  <si>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</si>
  <si>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</si>
  <si>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</si>
  <si>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</si>
  <si>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Action Taken by State Govt. on findings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</si>
  <si>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</si>
  <si>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</si>
  <si>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</si>
  <si>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</si>
  <si>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</si>
  <si>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</si>
  <si>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</si>
  <si>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</si>
  <si>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</si>
  <si>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</si>
  <si>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</si>
  <si>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</si>
  <si>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</si>
  <si>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</si>
  <si>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>Cnetre Share</t>
  </si>
  <si>
    <t>Tax Charged on Food Grain by Concerned Department</t>
  </si>
  <si>
    <t>Rate ( in %)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</si>
  <si>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</si>
  <si>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</si>
  <si>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</si>
  <si>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Table: AT-5 D</t>
  </si>
  <si>
    <t>Reasons for Less payment Col. (7-9)</t>
  </si>
  <si>
    <t>Table: AT-6C</t>
  </si>
  <si>
    <t>Table AT - 8A : UTILIZATION OF CENTRAL ASSISTANCE TOWARDS HONORARIUM TO COOK-CUM-HELPERS (Upper Primary classes VI-VIII)</t>
  </si>
  <si>
    <t>Rate  of Transportation Assistance (Per MT)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</si>
  <si>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</si>
  <si>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</si>
  <si>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</si>
  <si>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Coarse Grains</t>
  </si>
  <si>
    <t>*Coarse Grains</t>
  </si>
  <si>
    <t xml:space="preserve">***Requirement of Transport Assistance                           (Rs. in lakh) 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</si>
  <si>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</si>
  <si>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</si>
  <si>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</si>
  <si>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</si>
  <si>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</si>
  <si>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</si>
  <si>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</si>
  <si>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</si>
  <si>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</si>
  <si>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</si>
  <si>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</si>
  <si>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* Total number of cook-cum-helpers can not exceed the norms for engagement of cook-cum-helpers.</t>
  </si>
  <si>
    <t>Multi tap</t>
  </si>
  <si>
    <t>Type of hand washing facilities (number of schools)</t>
  </si>
  <si>
    <t>Name of Tax</t>
  </si>
  <si>
    <t>Plinth Area 1 (20sq Mtr)</t>
  </si>
  <si>
    <t>Plinth Area 2 (24 sq Mtr)</t>
  </si>
  <si>
    <t>Plinth Area 3 (28 sq Mtr)</t>
  </si>
  <si>
    <t>Plinth Area 4 (32 sq Mtr)</t>
  </si>
  <si>
    <t>Total outlay (in Rs)</t>
  </si>
  <si>
    <t>Gen. Col. 3-Col.15</t>
  </si>
  <si>
    <t>SC.  Col. 4-Col.16</t>
  </si>
  <si>
    <t>ST.  Col. 5-Col.17</t>
  </si>
  <si>
    <t>Total Col. 19+Col.20+Col.21</t>
  </si>
  <si>
    <t>(Rs. In  Lakh)</t>
  </si>
  <si>
    <t>Total sanctioned</t>
  </si>
  <si>
    <t>Additional Food Items (per child)</t>
  </si>
  <si>
    <t>Contractual/Part time worker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</si>
  <si>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</si>
  <si>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</si>
  <si>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</si>
  <si>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</si>
  <si>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</si>
  <si>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</si>
  <si>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</si>
  <si>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</si>
  <si>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</si>
  <si>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</si>
  <si>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CCHs engaged  </t>
  </si>
  <si>
    <t xml:space="preserve">No. of CCHs engaged </t>
  </si>
  <si>
    <t xml:space="preserve">Procured (C) </t>
  </si>
  <si>
    <t>Table: AT-12 A</t>
  </si>
  <si>
    <t>Anticipated No. of working days for NCLP schools</t>
  </si>
  <si>
    <t xml:space="preserve">Cooking Cost 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</si>
  <si>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</si>
  <si>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</si>
  <si>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</si>
  <si>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</si>
  <si>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</si>
  <si>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</si>
  <si>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>Contents</t>
  </si>
  <si>
    <t xml:space="preserve">Foodgrains (Wheat/Rice/Coarse grain) </t>
  </si>
  <si>
    <t xml:space="preserve">Table: AT-12 A : Sanction and Utilisation of Central assistance towards replacement of Kitchen Devices  </t>
  </si>
  <si>
    <t xml:space="preserve">Proposed number of children  </t>
  </si>
  <si>
    <t>Note : State may indicate their plinth area and size of the kitchen-cum-stores if they have any other plinth area than mentioned in the table.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</si>
  <si>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</si>
  <si>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</si>
  <si>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</si>
  <si>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</si>
  <si>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</si>
  <si>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</si>
  <si>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</si>
  <si>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</si>
  <si>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</si>
  <si>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</si>
  <si>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</si>
  <si>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</si>
  <si>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</si>
  <si>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</si>
  <si>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</si>
  <si>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</si>
  <si>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>Table No.</t>
  </si>
  <si>
    <t>Particulars</t>
  </si>
  <si>
    <t>AT- 1</t>
  </si>
  <si>
    <t>AT - 2</t>
  </si>
  <si>
    <t>AT - 3</t>
  </si>
  <si>
    <t>AT - 4</t>
  </si>
  <si>
    <t>AT - 5</t>
  </si>
  <si>
    <t>AT - 6</t>
  </si>
  <si>
    <t>AT - 7</t>
  </si>
  <si>
    <t>AT - 8</t>
  </si>
  <si>
    <t>AT - 9</t>
  </si>
  <si>
    <t>AT - 10</t>
  </si>
  <si>
    <t>AT - 11</t>
  </si>
  <si>
    <t>AT - 12</t>
  </si>
  <si>
    <t>AT - 13</t>
  </si>
  <si>
    <t>AT - 14</t>
  </si>
  <si>
    <t>AT - 15</t>
  </si>
  <si>
    <t>AT - 16</t>
  </si>
  <si>
    <t>AT - 17</t>
  </si>
  <si>
    <t>AT - 18</t>
  </si>
  <si>
    <t>AT - 19</t>
  </si>
  <si>
    <t>AT - 20</t>
  </si>
  <si>
    <t>AT - 21</t>
  </si>
  <si>
    <t>AT - 22</t>
  </si>
  <si>
    <t>AT - 23</t>
  </si>
  <si>
    <t>AT - 24</t>
  </si>
  <si>
    <t>AT - 25</t>
  </si>
  <si>
    <t>AT - 26</t>
  </si>
  <si>
    <t>AT - 27</t>
  </si>
  <si>
    <t>AT - 28</t>
  </si>
  <si>
    <t>AT - 29</t>
  </si>
  <si>
    <t>AT - 30</t>
  </si>
  <si>
    <t>AT - 31</t>
  </si>
  <si>
    <t>AT- 3 A</t>
  </si>
  <si>
    <t>AT- 3 B</t>
  </si>
  <si>
    <t>AT-3 C</t>
  </si>
  <si>
    <t>AT - 4 A</t>
  </si>
  <si>
    <t>AT - 5 A</t>
  </si>
  <si>
    <t>AT - 5 B</t>
  </si>
  <si>
    <t>AT - 5 C</t>
  </si>
  <si>
    <t>AT - 6 A</t>
  </si>
  <si>
    <t>AT - 6 B</t>
  </si>
  <si>
    <t>Enrolment vis-a-vis availed for MDM  (Upper Primary, Classes VI - VIII)</t>
  </si>
  <si>
    <t>AT - 5 D</t>
  </si>
  <si>
    <t>AT - 6 C</t>
  </si>
  <si>
    <t>AT - 7 A</t>
  </si>
  <si>
    <t>UTILIZATION OF CENTRAL ASSISTANCE TOWARDS HONORARIUM TO COOK-CUM-HELPERS (Primary classes I-V)</t>
  </si>
  <si>
    <t>AT - 8 A</t>
  </si>
  <si>
    <t>UTILIZATION OF CENTRAL ASSISTANCE TOWARDS HONORARIUM TO COOK-CUM-HELPERS (Upper Primary classes VI-VIII)</t>
  </si>
  <si>
    <t xml:space="preserve">Sanction and Utilisation of Central assistance towards construction of Kitchen-cum-store (Primary &amp; Upper Primary,Classes I-VIII) </t>
  </si>
  <si>
    <t>AT - 11 A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</si>
  <si>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</si>
  <si>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</si>
  <si>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</si>
  <si>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- 14 A</t>
  </si>
  <si>
    <t>Formation of School Management Committee (SMC) at School Level for Monitoring the Scheme</t>
  </si>
  <si>
    <t>Responsibility of Implementation</t>
  </si>
  <si>
    <t xml:space="preserve">Information on Cooking Agencies </t>
  </si>
  <si>
    <t>Manpower dedicated for MDMS</t>
  </si>
  <si>
    <t>Details of mode of cooking</t>
  </si>
  <si>
    <t>Details of discrimination of any kind in MDMS</t>
  </si>
  <si>
    <t>Details of engagement and apportionment of honorarium to cook cum helpers (CCH) between schools and centralized kitchen.</t>
  </si>
  <si>
    <t>Information on NGOs covering more than 20000 children, if any</t>
  </si>
  <si>
    <t>Details of Grievance Redressal cell</t>
  </si>
  <si>
    <t>Details of IEC Activities</t>
  </si>
  <si>
    <t>Quality, Safety and Hygiene</t>
  </si>
  <si>
    <t>Testing of Food Samples</t>
  </si>
  <si>
    <t>Contribution by community in form of  Tithi Bhojan or any other similar practice</t>
  </si>
  <si>
    <t>Interuptions in serving of MDM and MDM allowance paid to children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</si>
  <si>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</si>
  <si>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</si>
  <si>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</si>
  <si>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</si>
  <si>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</si>
  <si>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AT - 10 A</t>
  </si>
  <si>
    <t>TOTAL</t>
  </si>
  <si>
    <t xml:space="preserve">  </t>
  </si>
  <si>
    <t>p</t>
  </si>
  <si>
    <t>Secretary of the nodal department</t>
  </si>
  <si>
    <t>Seal</t>
  </si>
  <si>
    <t xml:space="preserve">                                                        [Mid-Day Meal Scheme]</t>
  </si>
  <si>
    <t>NA</t>
  </si>
  <si>
    <t>East</t>
  </si>
  <si>
    <t>West</t>
  </si>
  <si>
    <t>North</t>
  </si>
  <si>
    <t>South</t>
  </si>
  <si>
    <t>Monastic</t>
  </si>
  <si>
    <t>Sanskrit</t>
  </si>
  <si>
    <t xml:space="preserve">(Govt Schools </t>
  </si>
  <si>
    <t>(Govt schools)</t>
  </si>
  <si>
    <t>Not Applicable</t>
  </si>
  <si>
    <t>NOT APPLICABLE</t>
  </si>
  <si>
    <t xml:space="preserve">(Govt)Schools </t>
  </si>
  <si>
    <t>State / UT: SIKKIM</t>
  </si>
  <si>
    <t>State / UT:  SIKKIM</t>
  </si>
  <si>
    <t>SIKKIM</t>
  </si>
  <si>
    <t>EAST</t>
  </si>
  <si>
    <t>WEST</t>
  </si>
  <si>
    <t>NORTH</t>
  </si>
  <si>
    <t>SOUTH</t>
  </si>
  <si>
    <t>State/UT : SIKKIM</t>
  </si>
  <si>
    <t>State / UT:   SIKKIM</t>
  </si>
  <si>
    <t xml:space="preserve">Testing of food sample by accredited labs are not available in the state, </t>
  </si>
  <si>
    <t>State: SIKKIM</t>
  </si>
  <si>
    <t>STATE/UT : SIKKIM</t>
  </si>
  <si>
    <t>STATE/UT:  SIKKIM</t>
  </si>
  <si>
    <r>
      <t xml:space="preserve">State/UT: </t>
    </r>
    <r>
      <rPr>
        <b/>
        <u val="single"/>
        <sz val="10"/>
        <rFont val="Arial"/>
        <family val="2"/>
      </rPr>
      <t xml:space="preserve">  SIKKIM</t>
    </r>
  </si>
  <si>
    <t>e. transfer</t>
  </si>
  <si>
    <t>Director</t>
  </si>
  <si>
    <t>Joint Director</t>
  </si>
  <si>
    <t>Dy. Director</t>
  </si>
  <si>
    <t>Asst. Director</t>
  </si>
  <si>
    <t>HA/Accountant</t>
  </si>
  <si>
    <t>Data Entry Operator</t>
  </si>
  <si>
    <t>MIS Coordinator</t>
  </si>
  <si>
    <t>Yes</t>
  </si>
  <si>
    <t>No</t>
  </si>
  <si>
    <t>IEC</t>
  </si>
  <si>
    <t>Information Education Communication</t>
  </si>
  <si>
    <t>No any such cases reported so far</t>
  </si>
  <si>
    <t>SMC</t>
  </si>
  <si>
    <t>Not Require</t>
  </si>
  <si>
    <t>Vegetables</t>
  </si>
  <si>
    <t>Oil &amp; fats</t>
  </si>
  <si>
    <t>Mon</t>
  </si>
  <si>
    <t>Sans</t>
  </si>
  <si>
    <t>Pry</t>
  </si>
  <si>
    <t xml:space="preserve">State / UT: </t>
  </si>
  <si>
    <t>Table: AT- 14</t>
  </si>
  <si>
    <t>Table AT -14 : Quality, Safety and Hygiene</t>
  </si>
  <si>
    <t xml:space="preserve">Table: AT-20 </t>
  </si>
  <si>
    <t xml:space="preserve">Table: AT-20 : Information on Cooking Agencies </t>
  </si>
  <si>
    <t>Table AT -22 :Information on NGOs covering more than 20000 children, if any</t>
  </si>
  <si>
    <t>Table-AT- 23 A</t>
  </si>
  <si>
    <t>No. of Inst. For which daily data transferred to central server</t>
  </si>
  <si>
    <t>Table - AT - 24</t>
  </si>
  <si>
    <t>Table AT - 24 : Details of discrimination of any kind in MDMS</t>
  </si>
  <si>
    <t>State/UT :</t>
  </si>
  <si>
    <t>Kitchen devices sanctioned during 2006-07 to 2016-17 under MDM</t>
  </si>
  <si>
    <t>col. 10 x Rs.  3000.00 + VAT/Other taxes</t>
  </si>
  <si>
    <t>col. 11x Rs. 2000.00 + VAT/Other taxes</t>
  </si>
  <si>
    <t xml:space="preserve">(col.7 x col.8 x Rs. 3.72 for NER States and 3 hilly States), (col.7 x col. 8 x Rs. 4.13 for UTs) and (col. 7 x col. 8 x Rs. 2.48 for other States) </t>
  </si>
  <si>
    <t xml:space="preserve">(col.7 x col.8 x Rs. 5.56 for NER States and 3 hilly States), (col.7 x col. 8 x Rs. 6.18 for UTs) and (col. 7 x col. 8 x Rs. 3.71 for other States) </t>
  </si>
  <si>
    <t>2017-18</t>
  </si>
  <si>
    <t>AT - 2 A</t>
  </si>
  <si>
    <t>AT - 10 B</t>
  </si>
  <si>
    <t xml:space="preserve">Details of Social Audit </t>
  </si>
  <si>
    <t>AT - 10 C</t>
  </si>
  <si>
    <t>AT - 10 D</t>
  </si>
  <si>
    <t>AT - 23 A</t>
  </si>
  <si>
    <t>Number of School Working Days (Primary,Classes I-V) for 2017-18</t>
  </si>
  <si>
    <t>AT - 26 A</t>
  </si>
  <si>
    <t>AT - 27 A</t>
  </si>
  <si>
    <t>AT - 27 B</t>
  </si>
  <si>
    <t>AT - 27 C</t>
  </si>
  <si>
    <t>AT - 27 D</t>
  </si>
  <si>
    <t>AT - 28 A</t>
  </si>
  <si>
    <t>Table: AT-2 A</t>
  </si>
  <si>
    <t>Table - AT - 10 B</t>
  </si>
  <si>
    <t>Table AT -10 C :Details of IEC Activities</t>
  </si>
  <si>
    <t>Table: AT- 10 C</t>
  </si>
  <si>
    <t>Table: AT 10 D - Manpower dedicated for MDMS</t>
  </si>
  <si>
    <t>Table-AT- 10 D</t>
  </si>
  <si>
    <t>Signature</t>
  </si>
  <si>
    <t>Secretary of the Nodal Deptt</t>
  </si>
  <si>
    <t xml:space="preserve">Govt./UT Administratin of </t>
  </si>
  <si>
    <t>Table AT-13</t>
  </si>
  <si>
    <t>Table AT- 13 Details of mode of cooking</t>
  </si>
  <si>
    <t>Table AT -14 A : Testing of Food Samples by accredited labs</t>
  </si>
  <si>
    <t>Table: AT- 14 A</t>
  </si>
  <si>
    <t>Table: AT- 15</t>
  </si>
  <si>
    <t>Table AT -15 : Contribution by community in form of  Tithi Bhojan or any other similar practice</t>
  </si>
  <si>
    <t>Table: AT- 16</t>
  </si>
  <si>
    <t>Table AT -16 : Interuptions in serving of MDM and MDM allowance paid to children</t>
  </si>
  <si>
    <t>Table - AT - 21</t>
  </si>
  <si>
    <t>Table AT 21 :Details of engagement and appointment of honorarium to cook cum helpers (CCH) between schools and centralized kitchen.</t>
  </si>
  <si>
    <t>Table-AT- 23</t>
  </si>
  <si>
    <t>Table: AT- 25</t>
  </si>
  <si>
    <t>Table AT- 25 Details of Grievance Redressal cell</t>
  </si>
  <si>
    <t>Table: AT-26</t>
  </si>
  <si>
    <t>Table: AT-26 A</t>
  </si>
  <si>
    <t>Table: AT-27</t>
  </si>
  <si>
    <t>Table: AT-27 A</t>
  </si>
  <si>
    <t>Table: AT-27 B</t>
  </si>
  <si>
    <t>Table: AT-27 D</t>
  </si>
  <si>
    <t>Table: AT-28</t>
  </si>
  <si>
    <t xml:space="preserve">Table: AT-28 A </t>
  </si>
  <si>
    <t>Table: AT-29</t>
  </si>
  <si>
    <t>Table: AT-30</t>
  </si>
  <si>
    <t>Table: AT-31</t>
  </si>
  <si>
    <t>No. of school having parents roaster</t>
  </si>
  <si>
    <t>No.of schools having tasting register</t>
  </si>
  <si>
    <t>NOT RECEIVED ANY KIND OF COMPLAINTS SO FAR</t>
  </si>
  <si>
    <t>State / UT: Sikkim</t>
  </si>
  <si>
    <t>Annual Work Plan and Budget 2018-19</t>
  </si>
  <si>
    <t>Table AT-3: No. of Institutions in the State vis a vis Institutions serving MDM during 2017-18</t>
  </si>
  <si>
    <t>Table: AT-3A: No. of Institutions covered  (Primary, Classes I-V)  during 2017-18</t>
  </si>
  <si>
    <t>Table: AT-3B: No. of Institutions covered (Upper Primary with Primary, Classes I-VIII) during 2017-18</t>
  </si>
  <si>
    <t>Table: AT-3C: No. of Institutions covered (Upper Primary without Primary, Classes VI-VIII) during 2017-18</t>
  </si>
  <si>
    <t>Table: AT-4: Enrolment vis-à-vis availed for MDM  (Primary,Classes I- V) during 2017-18</t>
  </si>
  <si>
    <t>Table: AT-5:  PAB-MDM Approval vs. PERFORMANCE (Primary, Classes I - V) during 2017-18</t>
  </si>
  <si>
    <t>MDM-PAB Approval for 2017-18</t>
  </si>
  <si>
    <t>Table: AT-5 A:  PAB-MDM Approval vs. PERFORMANCE (Upper Primary, Classes VI to VIII) during 2017-18</t>
  </si>
  <si>
    <r>
      <t xml:space="preserve">Table: AT-5 B:  PAB-MDM Approval vs. PERFORMANCE </t>
    </r>
    <r>
      <rPr>
        <b/>
        <u val="single"/>
        <sz val="12"/>
        <color indexed="10"/>
        <rFont val="Arial"/>
        <family val="2"/>
      </rPr>
      <t>NCLP</t>
    </r>
    <r>
      <rPr>
        <b/>
        <u val="single"/>
        <sz val="12"/>
        <rFont val="Arial"/>
        <family val="2"/>
      </rPr>
      <t xml:space="preserve"> Schools during 2017-18</t>
    </r>
  </si>
  <si>
    <r>
      <t>Table: AT-5 C:  PAB-MDM Approval vs. PERFORMANCE (Primary, Classes I - V) during 2017-18 -</t>
    </r>
    <r>
      <rPr>
        <b/>
        <u val="single"/>
        <sz val="12"/>
        <color indexed="10"/>
        <rFont val="Arial"/>
        <family val="2"/>
      </rPr>
      <t xml:space="preserve"> Drought</t>
    </r>
  </si>
  <si>
    <r>
      <t xml:space="preserve">Table: AT-5 D:  PAB-MDM Approval vs. PERFORMANCE (Upper Primary, Classes VI to VIII) during 2017-18 </t>
    </r>
    <r>
      <rPr>
        <b/>
        <u val="single"/>
        <sz val="12"/>
        <color indexed="10"/>
        <rFont val="Arial"/>
        <family val="2"/>
      </rPr>
      <t>- Drought</t>
    </r>
  </si>
  <si>
    <t>Table: AT-6: Utilisation of foodgrains*  (Primary, Classes I-V) during 2017-18</t>
  </si>
  <si>
    <t>Table: AT-6A: Utilisation of foodgrains*  (Upper Primary, Classes VI-VIII) during 2017-18</t>
  </si>
  <si>
    <t>Table: AT-6B: PAYMENT OF COST OF FOOD GRAINS TO FCI (Primary and Upper Primary Classes I-VIII) during 2017-18</t>
  </si>
  <si>
    <r>
      <t>Table: AT-6C: Utilisation of foodgrains (</t>
    </r>
    <r>
      <rPr>
        <b/>
        <u val="single"/>
        <sz val="12"/>
        <color indexed="10"/>
        <rFont val="Arial"/>
        <family val="2"/>
      </rPr>
      <t>Coarse Grain)</t>
    </r>
    <r>
      <rPr>
        <b/>
        <u val="single"/>
        <sz val="12"/>
        <rFont val="Arial"/>
        <family val="2"/>
      </rPr>
      <t xml:space="preserve"> during 2017-18</t>
    </r>
  </si>
  <si>
    <t>Table: AT-7: Utilisation of Cooking Cost* (Primary, Classes I-V) during 2017-18</t>
  </si>
  <si>
    <t xml:space="preserve">Allocation for 2017-18                                   </t>
  </si>
  <si>
    <t>Table: AT-7A: Utilisation of Cooking cost* (Upper Primary Classes, VI-VIII) for 2017-18</t>
  </si>
  <si>
    <t xml:space="preserve">Allocation for 2017-18 </t>
  </si>
  <si>
    <t>Opening Balance as on 01.04.2017</t>
  </si>
  <si>
    <t>Allocation for FY 2017-18</t>
  </si>
  <si>
    <t>Table: AT-9 : Utilisation of Central Assitance towards Transportation Assistance (Primary &amp; Upper Primary,Classes I-VIII) during 2017-18</t>
  </si>
  <si>
    <t>Opening balance as on 01.04.17</t>
  </si>
  <si>
    <t>Table: AT-10 :  Utilisation of Central Assistance towards MME  (Primary &amp; Upper Primary,Classes I-VIII) during 2017-18</t>
  </si>
  <si>
    <t>Allocation for  2017-18</t>
  </si>
  <si>
    <t>Opening Balance as on 01.04.17</t>
  </si>
  <si>
    <t>Table: AT-10 A : Details of Meetings at district level during 2017-18</t>
  </si>
  <si>
    <t>Table AT - 10 B : Details of Social Audit during 2017-18 .</t>
  </si>
  <si>
    <t>*Total sanctioned during 2006-07  to 2017-18</t>
  </si>
  <si>
    <t>*Total sanction during 2006-07 to 2017-18</t>
  </si>
  <si>
    <t>*Total Sanction during 2006 to 2017-18</t>
  </si>
  <si>
    <t>Annual Work Plan &amp; Budget 2018-19</t>
  </si>
  <si>
    <t>Table AT - 23  Annual and Monthly data entry status in MDM-MIS during 2017-18</t>
  </si>
  <si>
    <t>Table AT - 23 A- Implementation of Automated Monitoring System  during 2017-18</t>
  </si>
  <si>
    <t>Proposals for 2018-19</t>
  </si>
  <si>
    <t>Table: AT-26 : Number of School Working Days (Primary,Classes I-V) for 2018-19</t>
  </si>
  <si>
    <t>Table: AT-26 A : Number of School Working Days (Upper Primary,Classes VI-VIII) for 2018-19</t>
  </si>
  <si>
    <t>Table: AT-27 Proposal for coverage of children and working days  for 2018-19 (Primary Classes, I-V)</t>
  </si>
  <si>
    <t>Table: AT-27 A: Proposal for coverage of children and working days  for 2018-19  (Upper Primary,Classes VI-VIII)</t>
  </si>
  <si>
    <t>Table: AT-28 Requirement of kitchen-cum-stores in the Primary and Upper Primary schools for the year 2018-19</t>
  </si>
  <si>
    <t>Kitchen-cum-store sanctioned during 2006-07 to 2017-18</t>
  </si>
  <si>
    <t>Table: AT-28 A: Requirement of kitchen cum stores as per Plinth Area Norm in the Primary and Upper Primary schools for the year 2018-19</t>
  </si>
  <si>
    <t>Table: AT-29 : Requirement of Kitchen Devices during 2018-19 in Primary &amp; Upper Primary Schools</t>
  </si>
  <si>
    <t>Table: AT 30:    Requirement of Cook cum Helpers for 2018-19</t>
  </si>
  <si>
    <t>Table: AT-31 : Budget Provision for the Year 2018-19</t>
  </si>
  <si>
    <t>2018-19</t>
  </si>
  <si>
    <t>Enrolment (As on 30.09.2017)</t>
  </si>
  <si>
    <t>TotalEnrolment (As on 30.09.2017)</t>
  </si>
  <si>
    <t>.</t>
  </si>
  <si>
    <t>Allocation for cost of foodgrains for 2017-18</t>
  </si>
  <si>
    <t>Engaged in 2017-18</t>
  </si>
  <si>
    <t>Gross Allocation for the  FY 2017-18</t>
  </si>
  <si>
    <t>Opening Balance as on 01.04.18</t>
  </si>
  <si>
    <t>April, 18</t>
  </si>
  <si>
    <t>May,18</t>
  </si>
  <si>
    <t>June,18</t>
  </si>
  <si>
    <t>July,18</t>
  </si>
  <si>
    <t>August,18</t>
  </si>
  <si>
    <t>September,18</t>
  </si>
  <si>
    <t>October,18</t>
  </si>
  <si>
    <t>November,18</t>
  </si>
  <si>
    <t>December,18</t>
  </si>
  <si>
    <t>January,19</t>
  </si>
  <si>
    <t>February,19</t>
  </si>
  <si>
    <t>March,19</t>
  </si>
  <si>
    <t>Table: AT-1: GENERAL INFORMATION for 2018-19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</si>
  <si>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</si>
  <si>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</si>
  <si>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</si>
  <si>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</si>
  <si>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</si>
  <si>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</si>
  <si>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No. of institutions where setting up of kitchen garden is proposed during 2018-19</t>
  </si>
  <si>
    <t>Table: AT-17 : Coverage under Rashtriya Bal Swasthya Karykram (School Health Programme) - 2017-18</t>
  </si>
  <si>
    <t>Table: AT-27: Proposal for coverage of children and working days  for 2018-19 (Primary Classes, I-V)</t>
  </si>
  <si>
    <t>Requirement of Pulses (in MTs)</t>
  </si>
  <si>
    <t>Pulse 1 (name)</t>
  </si>
  <si>
    <t>Pulse 2 (name)</t>
  </si>
  <si>
    <t>Pulse 3 (name)</t>
  </si>
  <si>
    <t>Pulse 4 (name)</t>
  </si>
  <si>
    <t>Pulse 5 (name)</t>
  </si>
  <si>
    <t>Table: AT-27 A: Proposal for coverage of children and working days  for 2018-19 (Upper Primary,Classes VI-VIII)</t>
  </si>
  <si>
    <t>Table: AT-27 B: Proposal for coverage of children for NCLP Schools during 2018-19</t>
  </si>
  <si>
    <t>Table: AT-27C</t>
  </si>
  <si>
    <t>Table: AT-27C : Proposal for coverage of children and working days  for Primary (Classes I-V) in Drought affected areas  during 2018-19</t>
  </si>
  <si>
    <t>Table: AT-27 D : Proposal for coverage of children and working days  for Upper Primary (Classes VI-VIII) in Drought affected areas  during 2018-19</t>
  </si>
  <si>
    <t>Pulse 1 Mussorie dal)</t>
  </si>
  <si>
    <t>Pulse 2 (Tur)</t>
  </si>
  <si>
    <t>Pulse 3 (Moong)</t>
  </si>
  <si>
    <t>Pulse 1 (Mussorie dal)</t>
  </si>
  <si>
    <t>NOTE: 443 units of kitchen device sanctioned during 2012-13 requires replacement.</t>
  </si>
  <si>
    <t>Performance during 2018-19 [SIKKIM]</t>
  </si>
  <si>
    <t>Table: AT-2 :  Details of  Provisions  in the State Budget 2017-18</t>
  </si>
  <si>
    <t>May,17</t>
  </si>
  <si>
    <t>July,17</t>
  </si>
  <si>
    <t>Sept, 17</t>
  </si>
  <si>
    <t>Table: AT-2 A : Releasing of Funds from State to Directorate / Authority / District / Block / School level for 2017-18</t>
  </si>
  <si>
    <t>Opening Balance as on 01.4.17</t>
  </si>
  <si>
    <t>GENERAL INFORMATION for 2017-18</t>
  </si>
  <si>
    <t>Details of  Provisions  in the State Budget 2017-18</t>
  </si>
  <si>
    <t>Releasing of Funds from State to Directorate / Authority / District / Block / School level for 2017-18</t>
  </si>
  <si>
    <t>No. of Institutions in the State vis a vis Institutions serving MDM during 2017-18</t>
  </si>
  <si>
    <t>No. of Institutions covered  (Primary, Classes I-V)  during 2017-18</t>
  </si>
  <si>
    <t>No. of Institutions covered (Upper Primary with Primary, Classes I-VIII) during 2017-18</t>
  </si>
  <si>
    <t>No. of Institutions covered (Upper Primary without Primary, Classes VI-VIII) during 2017-18</t>
  </si>
  <si>
    <t>Enrolment vis-à-vis availed for MDM  (Primary,Classes I- V) during 2017-18</t>
  </si>
  <si>
    <t>AT - 4 B</t>
  </si>
  <si>
    <t>Information on Aadhaar Enrolment</t>
  </si>
  <si>
    <t>PAB-MDM Approval vs. PERFORMANCE (Primary, Classes I - V) during 2017-18</t>
  </si>
  <si>
    <t>PAB-MDM Approval vs. PERFORMANCE (Upper Primary, Classes VI to VIII) during 2017-18</t>
  </si>
  <si>
    <t>PAB-MDM Approval vs. PERFORMANCE NCLP Schools during 2017-18</t>
  </si>
  <si>
    <t>PAB-MDM Approval vs. PERFORMANCE (Primary, Classes I - V) during 2017-18 - Drought</t>
  </si>
  <si>
    <t>PAB-MDM Approval vs. PERFORMANCE (Upper Primary, Classes VI to VIII) during 2017-18 - Drought</t>
  </si>
  <si>
    <t>Utilisation of foodgrains  (Primary, Classes I-V) during 2017-18</t>
  </si>
  <si>
    <t>Utilisation of foodgrains  (Upper Primary, Classes VI-VIII) during 2017-18</t>
  </si>
  <si>
    <t>PAYMENT OF COST OF FOOD GRAINS TO FCI (Primary and Upper Primary Classes I-VIII) during 2017-18</t>
  </si>
  <si>
    <t>Utilisation of foodgrains (Coarse Grain) during 2017-18</t>
  </si>
  <si>
    <t>Utilisation of Cooking Cost (Primary, Classes I-V) during 2017-18</t>
  </si>
  <si>
    <t>Utilisation of Cooking cost (Upper Primary Classes, VI-VIII) for 2017-18</t>
  </si>
  <si>
    <t>Utilisation of Central Assitance towards Transportation Assistance (Primary &amp; Upper Primary,Classes I-VIII) during 2017-18</t>
  </si>
  <si>
    <t>Utilisation of Central Assistance towards MME  (Primary &amp; Upper Primary,Classes I-VIII) during 2017-18</t>
  </si>
  <si>
    <t>Details of Meetings at district level during 2017-18</t>
  </si>
  <si>
    <t xml:space="preserve">AT - 10 E </t>
  </si>
  <si>
    <t>Information on Kitchen Garden</t>
  </si>
  <si>
    <t>Coverage under Rashtriya Bal Swasthya Karykram (School Health Programme) - 2017-18</t>
  </si>
  <si>
    <t>Annual and Monthly data entry status in MDM-MIS during 2017-18</t>
  </si>
  <si>
    <t>Implementation of Automated Monitoring System  during 2017-18</t>
  </si>
  <si>
    <t>Number of School Working Days (Upper Primary,Classes VI-VIII) for 2018-19</t>
  </si>
  <si>
    <t>Proposal for coverage of children and working days  for 2018-19  (Primary Classes, I-V)</t>
  </si>
  <si>
    <t>Proposal for coverage of children and working days  for 2018-19  (Upper Primary,Classes VI-VIII)</t>
  </si>
  <si>
    <t>Proposal for coverage of children for NCLP Schools during 2018-19</t>
  </si>
  <si>
    <t>Proposal for coverage of children and working days  for Primary (Classes I-V) in Drought affected areas  during 2018-19</t>
  </si>
  <si>
    <t>Proposal for coverage of children and working days  for  Upper Primary (Classes VI-VIII)in Drought affected areas  during 2018-19</t>
  </si>
  <si>
    <t>Requirement of kitchen-cum-stores in the Primary and Upper Primary schools for the year 2018-19</t>
  </si>
  <si>
    <t>Requirement of kitchen cum stores as per Plinth Area Norm in the Primary and Upper Primary schools for the year 2018-19</t>
  </si>
  <si>
    <t>Requirement of Kitchen Devices during 2018-19 in Primary &amp; Upper Primary Schools</t>
  </si>
  <si>
    <t>Requirement of Cook cum Helpers for 2018-19</t>
  </si>
  <si>
    <t>Budget Provision for the Year 2018-19</t>
  </si>
  <si>
    <t>AT - 32</t>
  </si>
  <si>
    <t>PAB-MDM Approval vs. PERFORMANCE (Primary Classes I to V) during 2017-18 - Drought</t>
  </si>
  <si>
    <t>AT - 32 A</t>
  </si>
  <si>
    <r>
      <t>State / UT:</t>
    </r>
    <r>
      <rPr>
        <u val="single"/>
        <sz val="10"/>
        <rFont val="Arial"/>
        <family val="2"/>
      </rPr>
      <t xml:space="preserve"> SIKKIM</t>
    </r>
  </si>
  <si>
    <t>NOTE: 12 nos of kitchen cum store sanctioned during 2016-17 is still under consideration and awaited.</t>
  </si>
  <si>
    <t>Budget Released till 31.03.2018</t>
  </si>
  <si>
    <t>(For the Period 01.04.17 to 31.03.18)</t>
  </si>
  <si>
    <t>During 01.04.17 to 31.03.2018</t>
  </si>
  <si>
    <t>During 01.04.17  to 31.03.2018</t>
  </si>
  <si>
    <t>(For the Period 01.4.17 to 31.03.2018)</t>
  </si>
  <si>
    <t>(For the Period 01.4.17 to 31.3.2018)</t>
  </si>
  <si>
    <t>(For the Period 01.04.17 to 31.03.2018)</t>
  </si>
  <si>
    <t>(As on 31st March, 2018)</t>
  </si>
  <si>
    <t>(As on 31st march, 2018)</t>
  </si>
  <si>
    <t>As on 31st march, 2018</t>
  </si>
  <si>
    <t xml:space="preserve">No. of working days (During 01.04.17 to 31.03.2018)                  </t>
  </si>
  <si>
    <t>Opening Balance as on 01.4.18</t>
  </si>
  <si>
    <t xml:space="preserve">Total Unspent Balance as on 31.03.2018   </t>
  </si>
  <si>
    <t xml:space="preserve">Opening Balance as on 01.04.2017                              </t>
  </si>
  <si>
    <t xml:space="preserve">Total Unspent Balance as on 31.03.2018                                                  </t>
  </si>
  <si>
    <t>Unspent Balance as on 31.03.2018</t>
  </si>
  <si>
    <t>Unspent balance as on 31.03.2018               [Col: (4+5)-7]</t>
  </si>
  <si>
    <t>Apr,17</t>
  </si>
  <si>
    <t>Jun,17</t>
  </si>
  <si>
    <t>Jul,17</t>
  </si>
  <si>
    <t>Aug,17</t>
  </si>
  <si>
    <t>Sep,17</t>
  </si>
  <si>
    <t>Oct,17</t>
  </si>
  <si>
    <t>Nov,17</t>
  </si>
  <si>
    <t>Dec,17</t>
  </si>
  <si>
    <t>Jan,18</t>
  </si>
  <si>
    <t>Feb, 18</t>
  </si>
  <si>
    <t>March, 18</t>
  </si>
  <si>
    <t>Maximum number of institutions for which daily data transferred during the month</t>
  </si>
  <si>
    <t>Table: AT- 10 F</t>
  </si>
  <si>
    <t>Table AT-10 F: Information on Drinking water facilites</t>
  </si>
  <si>
    <t>Total Schools</t>
  </si>
  <si>
    <t>Schools having drinking water facilities</t>
  </si>
  <si>
    <t>Schools having safe drinking water facilities</t>
  </si>
  <si>
    <t>Number of Schools having facility of water filtration</t>
  </si>
  <si>
    <t>Types of filtration* used (number of schools)</t>
  </si>
  <si>
    <t>Any Innovation for purification of water</t>
  </si>
  <si>
    <t>Source of Funds used</t>
  </si>
  <si>
    <t>Membrane technology Purification</t>
  </si>
  <si>
    <t>UV purification or e-boiling</t>
  </si>
  <si>
    <t>Candle filter purifier</t>
  </si>
  <si>
    <t>Activated carbon filter purifier</t>
  </si>
  <si>
    <t>CSR</t>
  </si>
  <si>
    <t>Donations etc.</t>
  </si>
  <si>
    <t>RO</t>
  </si>
  <si>
    <t>UF</t>
  </si>
  <si>
    <t>AT - 10 F</t>
  </si>
  <si>
    <t>Information on drinking water</t>
  </si>
  <si>
    <t>cost of foodgrains</t>
  </si>
  <si>
    <t>cooking cost</t>
  </si>
  <si>
    <t>HCCH</t>
  </si>
  <si>
    <t>transportation cost</t>
  </si>
  <si>
    <t>PRY</t>
  </si>
  <si>
    <t>UPS</t>
  </si>
  <si>
    <t>TOT</t>
  </si>
  <si>
    <t>SP</t>
  </si>
  <si>
    <t>CSS</t>
  </si>
  <si>
    <r>
      <t xml:space="preserve">No. of working days </t>
    </r>
    <r>
      <rPr>
        <b/>
        <sz val="8"/>
        <rFont val="Arial"/>
        <family val="2"/>
      </rPr>
      <t xml:space="preserve">(During 01.04.17 to 31.03.18)     </t>
    </r>
    <r>
      <rPr>
        <b/>
        <sz val="10"/>
        <rFont val="Arial"/>
        <family val="2"/>
      </rPr>
      <t xml:space="preserve">             </t>
    </r>
  </si>
  <si>
    <r>
      <t xml:space="preserve">Unspent Balance as on 31.03.2018  [Col. 4+ Col.5-Col.6] </t>
    </r>
    <r>
      <rPr>
        <sz val="10"/>
        <rFont val="Arial"/>
        <family val="2"/>
      </rPr>
      <t xml:space="preserve"> </t>
    </r>
  </si>
  <si>
    <t>AEO</t>
  </si>
  <si>
    <t>March, 2018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</si>
</sst>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09]dd\ mmmm\ yyyy"/>
    <numFmt numFmtId="179" formatCode="[$-409]AM/PM\ hh:mm:ss"/>
    <numFmt numFmtId="180" formatCode="0.0"/>
    <numFmt numFmtId="181" formatCode="&quot;Rs.&quot;\ #,##0.00"/>
    <numFmt numFmtId="182" formatCode="0.0000"/>
    <numFmt numFmtId="183" formatCode="0.000"/>
    <numFmt numFmtId="184" formatCode="0.00000"/>
    <numFmt numFmtId="185" formatCode="0.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u val="single"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color indexed="8"/>
      <name val="Calibri"/>
      <family val="2"/>
    </font>
    <font>
      <i/>
      <u val="single"/>
      <sz val="11"/>
      <name val="Arial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7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Trebuchet MS"/>
      <family val="2"/>
    </font>
    <font>
      <sz val="16"/>
      <name val="Arial"/>
      <family val="2"/>
    </font>
    <font>
      <b/>
      <u val="single"/>
      <sz val="12"/>
      <color indexed="10"/>
      <name val="Arial"/>
      <family val="2"/>
    </font>
    <font>
      <sz val="10"/>
      <color indexed="8"/>
      <name val="Arial"/>
      <family val="2"/>
    </font>
    <font>
      <sz val="72"/>
      <name val="Arial"/>
      <family val="2"/>
    </font>
    <font>
      <sz val="48"/>
      <name val="Arial"/>
      <family val="2"/>
    </font>
    <font>
      <b/>
      <u val="single"/>
      <sz val="16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sz val="11"/>
      <name val="Arial Narrow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8"/>
      <name val="Arial"/>
      <family val="2"/>
    </font>
    <font>
      <b/>
      <sz val="54"/>
      <name val="Calibri"/>
      <family val="2"/>
    </font>
    <font>
      <b/>
      <sz val="4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mbria"/>
      <family val="1"/>
    </font>
    <font>
      <b/>
      <i/>
      <sz val="10"/>
      <color indexed="8"/>
      <name val="Cambria"/>
      <family val="1"/>
    </font>
    <font>
      <b/>
      <i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name val="Calibri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b/>
      <i/>
      <sz val="11"/>
      <name val="Calibri"/>
      <family val="2"/>
    </font>
    <font>
      <b/>
      <i/>
      <sz val="10"/>
      <color indexed="10"/>
      <name val="Arial"/>
      <family val="2"/>
    </font>
    <font>
      <b/>
      <sz val="9"/>
      <color indexed="10"/>
      <name val="Trebuchet MS"/>
      <family val="2"/>
    </font>
    <font>
      <sz val="12"/>
      <color indexed="10"/>
      <name val="Arial Narrow"/>
      <family val="2"/>
    </font>
    <font>
      <b/>
      <sz val="12"/>
      <color indexed="10"/>
      <name val="Arial Narrow"/>
      <family val="2"/>
    </font>
    <font>
      <b/>
      <i/>
      <sz val="10"/>
      <name val="Cambria"/>
      <family val="1"/>
    </font>
    <font>
      <i/>
      <sz val="11"/>
      <name val="Calibri"/>
      <family val="2"/>
    </font>
    <font>
      <i/>
      <sz val="10"/>
      <name val="Cambria"/>
      <family val="1"/>
    </font>
    <font>
      <b/>
      <sz val="10"/>
      <color indexed="10"/>
      <name val="Trebuchet MS"/>
      <family val="2"/>
    </font>
    <font>
      <b/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mbria"/>
      <family val="1"/>
    </font>
    <font>
      <b/>
      <i/>
      <sz val="10"/>
      <color theme="1"/>
      <name val="Cambria"/>
      <family val="1"/>
    </font>
    <font>
      <b/>
      <i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sz val="9"/>
      <color rgb="FFFF0000"/>
      <name val="Trebuchet MS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0"/>
      <color rgb="FFFF0000"/>
      <name val="Trebuchet MS"/>
      <family val="2"/>
    </font>
    <font>
      <b/>
      <sz val="10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100" fillId="26" borderId="0" applyNumberFormat="0" applyBorder="0" applyAlignment="0" applyProtection="0"/>
    <xf numFmtId="0" fontId="101" fillId="27" borderId="1" applyNumberFormat="0" applyAlignment="0" applyProtection="0"/>
    <xf numFmtId="0" fontId="10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30" borderId="1" applyNumberFormat="0" applyAlignment="0" applyProtection="0"/>
    <xf numFmtId="0" fontId="111" fillId="0" borderId="6" applyNumberFormat="0" applyFill="0" applyAlignment="0" applyProtection="0"/>
    <xf numFmtId="0" fontId="112" fillId="31" borderId="0" applyNumberFormat="0" applyBorder="0" applyAlignment="0" applyProtection="0"/>
    <xf numFmtId="0" fontId="98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0" fillId="32" borderId="7" applyNumberFormat="0" applyFont="0" applyAlignment="0" applyProtection="0"/>
    <xf numFmtId="0" fontId="113" fillId="27" borderId="8" applyNumberFormat="0" applyAlignment="0" applyProtection="0"/>
    <xf numFmtId="9" fontId="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9" applyNumberFormat="0" applyFill="0" applyAlignment="0" applyProtection="0"/>
    <xf numFmtId="0" fontId="116" fillId="0" borderId="0" applyNumberFormat="0" applyFill="0" applyBorder="0" applyAlignment="0" applyProtection="0"/>
  </cellStyleXfs>
  <cellXfs count="109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 quotePrefix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6" fillId="0" borderId="0" xfId="0" applyFont="1" applyAlignment="1">
      <alignment/>
    </xf>
    <xf numFmtId="0" fontId="14" fillId="0" borderId="10" xfId="0" applyFont="1" applyBorder="1" applyAlignment="1">
      <alignment horizontal="left"/>
    </xf>
    <xf numFmtId="0" fontId="0" fillId="0" borderId="0" xfId="0" applyFont="1" applyBorder="1" applyAlignment="1" quotePrefix="1">
      <alignment horizontal="center"/>
    </xf>
    <xf numFmtId="0" fontId="18" fillId="0" borderId="0" xfId="57" applyFont="1">
      <alignment/>
      <protection/>
    </xf>
    <xf numFmtId="0" fontId="19" fillId="0" borderId="10" xfId="57" applyFont="1" applyBorder="1" applyAlignment="1">
      <alignment horizontal="center" vertical="top" wrapText="1"/>
      <protection/>
    </xf>
    <xf numFmtId="0" fontId="98" fillId="0" borderId="0" xfId="57">
      <alignment/>
      <protection/>
    </xf>
    <xf numFmtId="0" fontId="98" fillId="0" borderId="0" xfId="57" applyAlignment="1">
      <alignment horizontal="left"/>
      <protection/>
    </xf>
    <xf numFmtId="0" fontId="20" fillId="0" borderId="0" xfId="57" applyFont="1" applyAlignment="1">
      <alignment horizontal="left"/>
      <protection/>
    </xf>
    <xf numFmtId="0" fontId="98" fillId="0" borderId="15" xfId="57" applyBorder="1" applyAlignment="1">
      <alignment horizontal="center"/>
      <protection/>
    </xf>
    <xf numFmtId="0" fontId="17" fillId="0" borderId="0" xfId="57" applyFont="1">
      <alignment/>
      <protection/>
    </xf>
    <xf numFmtId="0" fontId="17" fillId="0" borderId="0" xfId="57" applyFont="1" applyAlignment="1">
      <alignment horizontal="center"/>
      <protection/>
    </xf>
    <xf numFmtId="0" fontId="98" fillId="0" borderId="10" xfId="57" applyBorder="1">
      <alignment/>
      <protection/>
    </xf>
    <xf numFmtId="0" fontId="98" fillId="0" borderId="0" xfId="57" applyBorder="1">
      <alignment/>
      <protection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1" fillId="0" borderId="11" xfId="57" applyFont="1" applyBorder="1" applyAlignment="1">
      <alignment horizontal="center" vertical="top" wrapText="1"/>
      <protection/>
    </xf>
    <xf numFmtId="0" fontId="21" fillId="0" borderId="10" xfId="57" applyFont="1" applyBorder="1" applyAlignment="1">
      <alignment horizontal="center" vertical="top" wrapText="1"/>
      <protection/>
    </xf>
    <xf numFmtId="0" fontId="17" fillId="0" borderId="0" xfId="57" applyFont="1" applyBorder="1" applyAlignment="1">
      <alignment horizontal="left"/>
      <protection/>
    </xf>
    <xf numFmtId="0" fontId="0" fillId="0" borderId="0" xfId="59">
      <alignment/>
      <protection/>
    </xf>
    <xf numFmtId="0" fontId="11" fillId="0" borderId="0" xfId="59" applyFont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4" fillId="0" borderId="0" xfId="59" applyFont="1">
      <alignment/>
      <protection/>
    </xf>
    <xf numFmtId="0" fontId="2" fillId="0" borderId="10" xfId="59" applyFont="1" applyBorder="1" applyAlignment="1">
      <alignment horizontal="center"/>
      <protection/>
    </xf>
    <xf numFmtId="0" fontId="2" fillId="0" borderId="10" xfId="59" applyFont="1" applyBorder="1" applyAlignment="1">
      <alignment horizontal="center" vertical="top" wrapText="1"/>
      <protection/>
    </xf>
    <xf numFmtId="0" fontId="2" fillId="0" borderId="12" xfId="59" applyFont="1" applyBorder="1" applyAlignment="1">
      <alignment horizontal="center" vertical="top" wrapText="1"/>
      <protection/>
    </xf>
    <xf numFmtId="0" fontId="2" fillId="0" borderId="13" xfId="59" applyFont="1" applyBorder="1" applyAlignment="1">
      <alignment horizontal="center" vertical="top" wrapText="1"/>
      <protection/>
    </xf>
    <xf numFmtId="0" fontId="0" fillId="0" borderId="10" xfId="59" applyBorder="1" applyAlignment="1">
      <alignment horizontal="center"/>
      <protection/>
    </xf>
    <xf numFmtId="0" fontId="0" fillId="0" borderId="0" xfId="59" applyFill="1" applyBorder="1" applyAlignment="1">
      <alignment horizontal="left"/>
      <protection/>
    </xf>
    <xf numFmtId="0" fontId="2" fillId="0" borderId="0" xfId="59" applyFont="1" applyBorder="1" applyAlignment="1">
      <alignment horizontal="center"/>
      <protection/>
    </xf>
    <xf numFmtId="0" fontId="0" fillId="0" borderId="0" xfId="59" applyBorder="1">
      <alignment/>
      <protection/>
    </xf>
    <xf numFmtId="0" fontId="6" fillId="0" borderId="0" xfId="59" applyFont="1">
      <alignment/>
      <protection/>
    </xf>
    <xf numFmtId="0" fontId="2" fillId="0" borderId="0" xfId="59" applyFont="1">
      <alignment/>
      <protection/>
    </xf>
    <xf numFmtId="0" fontId="3" fillId="0" borderId="0" xfId="59" applyFont="1" applyAlignment="1">
      <alignment/>
      <protection/>
    </xf>
    <xf numFmtId="0" fontId="16" fillId="0" borderId="15" xfId="0" applyFont="1" applyBorder="1" applyAlignment="1">
      <alignment/>
    </xf>
    <xf numFmtId="0" fontId="2" fillId="0" borderId="14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16" xfId="0" applyFont="1" applyBorder="1" applyAlignment="1">
      <alignment/>
    </xf>
    <xf numFmtId="0" fontId="2" fillId="0" borderId="17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8" fillId="0" borderId="10" xfId="57" applyFont="1" applyBorder="1">
      <alignment/>
      <protection/>
    </xf>
    <xf numFmtId="0" fontId="18" fillId="0" borderId="0" xfId="57" applyFont="1" applyBorder="1">
      <alignment/>
      <protection/>
    </xf>
    <xf numFmtId="0" fontId="2" fillId="0" borderId="18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23" fillId="0" borderId="0" xfId="57" applyFont="1">
      <alignment/>
      <protection/>
    </xf>
    <xf numFmtId="0" fontId="12" fillId="0" borderId="0" xfId="0" applyFont="1" applyBorder="1" applyAlignment="1">
      <alignment/>
    </xf>
    <xf numFmtId="0" fontId="2" fillId="0" borderId="0" xfId="59" applyFont="1" applyBorder="1">
      <alignment/>
      <protection/>
    </xf>
    <xf numFmtId="0" fontId="17" fillId="0" borderId="0" xfId="57" applyFont="1" applyBorder="1" applyAlignment="1">
      <alignment horizontal="center"/>
      <protection/>
    </xf>
    <xf numFmtId="0" fontId="6" fillId="0" borderId="0" xfId="0" applyFont="1" applyBorder="1" applyAlignment="1">
      <alignment/>
    </xf>
    <xf numFmtId="0" fontId="19" fillId="0" borderId="11" xfId="57" applyFont="1" applyBorder="1" applyAlignment="1">
      <alignment horizontal="center" vertical="top" wrapText="1"/>
      <protection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6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59" applyFont="1" applyAlignment="1">
      <alignment horizontal="center"/>
      <protection/>
    </xf>
    <xf numFmtId="0" fontId="17" fillId="0" borderId="10" xfId="57" applyFont="1" applyBorder="1" applyAlignment="1">
      <alignment horizontal="center"/>
      <protection/>
    </xf>
    <xf numFmtId="0" fontId="17" fillId="0" borderId="0" xfId="57" applyFont="1" applyAlignment="1">
      <alignment horizontal="center" vertical="top" wrapText="1"/>
      <protection/>
    </xf>
    <xf numFmtId="0" fontId="17" fillId="0" borderId="10" xfId="57" applyFont="1" applyBorder="1" applyAlignment="1">
      <alignment horizontal="center" vertical="top" wrapText="1"/>
      <protection/>
    </xf>
    <xf numFmtId="0" fontId="10" fillId="0" borderId="0" xfId="59" applyFont="1" applyAlignment="1">
      <alignment/>
      <protection/>
    </xf>
    <xf numFmtId="0" fontId="16" fillId="0" borderId="0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2" fillId="0" borderId="18" xfId="59" applyFont="1" applyFill="1" applyBorder="1" applyAlignment="1">
      <alignment horizontal="center" vertical="top" wrapText="1"/>
      <protection/>
    </xf>
    <xf numFmtId="0" fontId="0" fillId="0" borderId="0" xfId="59" applyAlignment="1">
      <alignment horizontal="left"/>
      <protection/>
    </xf>
    <xf numFmtId="0" fontId="6" fillId="0" borderId="0" xfId="59" applyFont="1" applyAlignment="1">
      <alignment vertical="top" wrapText="1"/>
      <protection/>
    </xf>
    <xf numFmtId="0" fontId="13" fillId="0" borderId="0" xfId="0" applyFont="1" applyAlignment="1">
      <alignment horizontal="left"/>
    </xf>
    <xf numFmtId="0" fontId="2" fillId="0" borderId="16" xfId="0" applyFont="1" applyBorder="1" applyAlignment="1">
      <alignment horizontal="center" vertical="top" wrapText="1"/>
    </xf>
    <xf numFmtId="0" fontId="0" fillId="0" borderId="0" xfId="57" applyFont="1">
      <alignment/>
      <protection/>
    </xf>
    <xf numFmtId="0" fontId="5" fillId="0" borderId="0" xfId="57" applyFont="1" applyAlignment="1">
      <alignment horizontal="center"/>
      <protection/>
    </xf>
    <xf numFmtId="0" fontId="2" fillId="0" borderId="10" xfId="57" applyFont="1" applyBorder="1" applyAlignment="1">
      <alignment horizontal="center" vertical="top" wrapText="1"/>
      <protection/>
    </xf>
    <xf numFmtId="0" fontId="8" fillId="0" borderId="0" xfId="57" applyFont="1">
      <alignment/>
      <protection/>
    </xf>
    <xf numFmtId="0" fontId="2" fillId="0" borderId="10" xfId="57" applyFont="1" applyBorder="1">
      <alignment/>
      <protection/>
    </xf>
    <xf numFmtId="0" fontId="16" fillId="0" borderId="10" xfId="57" applyFont="1" applyBorder="1" applyAlignment="1">
      <alignment horizontal="center"/>
      <protection/>
    </xf>
    <xf numFmtId="0" fontId="16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0" fillId="0" borderId="10" xfId="0" applyFont="1" applyBorder="1" applyAlignment="1">
      <alignment wrapText="1"/>
    </xf>
    <xf numFmtId="0" fontId="26" fillId="0" borderId="11" xfId="57" applyFont="1" applyBorder="1" applyAlignment="1">
      <alignment horizontal="center" vertical="top" wrapText="1"/>
      <protection/>
    </xf>
    <xf numFmtId="0" fontId="27" fillId="0" borderId="10" xfId="57" applyFont="1" applyBorder="1" applyAlignment="1">
      <alignment horizontal="center" vertical="top" wrapText="1"/>
      <protection/>
    </xf>
    <xf numFmtId="0" fontId="23" fillId="0" borderId="0" xfId="57" applyFont="1" applyAlignment="1">
      <alignment horizontal="center"/>
      <protection/>
    </xf>
    <xf numFmtId="0" fontId="27" fillId="0" borderId="18" xfId="57" applyFont="1" applyBorder="1" applyAlignment="1">
      <alignment horizontal="center" wrapText="1"/>
      <protection/>
    </xf>
    <xf numFmtId="0" fontId="27" fillId="0" borderId="19" xfId="57" applyFont="1" applyBorder="1" applyAlignment="1">
      <alignment horizontal="center"/>
      <protection/>
    </xf>
    <xf numFmtId="0" fontId="2" fillId="0" borderId="20" xfId="59" applyFont="1" applyFill="1" applyBorder="1" applyAlignment="1">
      <alignment horizontal="center" vertical="top" wrapText="1"/>
      <protection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/>
    </xf>
    <xf numFmtId="0" fontId="21" fillId="0" borderId="13" xfId="57" applyFont="1" applyBorder="1" applyAlignment="1">
      <alignment horizontal="center" vertical="top" wrapText="1"/>
      <protection/>
    </xf>
    <xf numFmtId="0" fontId="14" fillId="0" borderId="0" xfId="0" applyFont="1" applyAlignment="1">
      <alignment horizontal="center"/>
    </xf>
    <xf numFmtId="0" fontId="29" fillId="0" borderId="0" xfId="57" applyFont="1" applyAlignment="1">
      <alignment horizontal="center"/>
      <protection/>
    </xf>
    <xf numFmtId="0" fontId="0" fillId="0" borderId="10" xfId="59" applyFont="1" applyBorder="1" applyAlignment="1">
      <alignment horizontal="center" vertical="top" wrapText="1"/>
      <protection/>
    </xf>
    <xf numFmtId="0" fontId="0" fillId="0" borderId="0" xfId="59" applyFont="1">
      <alignment/>
      <protection/>
    </xf>
    <xf numFmtId="0" fontId="2" fillId="0" borderId="10" xfId="57" applyFont="1" applyBorder="1" applyAlignment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16" fillId="0" borderId="10" xfId="59" applyFont="1" applyBorder="1" applyAlignment="1">
      <alignment horizontal="center" wrapText="1"/>
      <protection/>
    </xf>
    <xf numFmtId="0" fontId="16" fillId="0" borderId="0" xfId="0" applyFont="1" applyAlignment="1">
      <alignment horizontal="center" vertical="top" wrapText="1"/>
    </xf>
    <xf numFmtId="0" fontId="2" fillId="0" borderId="10" xfId="59" applyFont="1" applyBorder="1" applyAlignment="1">
      <alignment horizontal="left" vertical="center" wrapText="1"/>
      <protection/>
    </xf>
    <xf numFmtId="0" fontId="2" fillId="0" borderId="10" xfId="59" applyFont="1" applyBorder="1" applyAlignment="1">
      <alignment horizontal="left" vertical="center"/>
      <protection/>
    </xf>
    <xf numFmtId="0" fontId="7" fillId="0" borderId="10" xfId="59" applyFont="1" applyBorder="1" applyAlignment="1">
      <alignment horizontal="left" vertical="center" wrapText="1"/>
      <protection/>
    </xf>
    <xf numFmtId="0" fontId="0" fillId="0" borderId="0" xfId="60">
      <alignment/>
      <protection/>
    </xf>
    <xf numFmtId="0" fontId="6" fillId="0" borderId="0" xfId="60" applyFont="1" applyAlignment="1">
      <alignment/>
      <protection/>
    </xf>
    <xf numFmtId="0" fontId="11" fillId="0" borderId="0" xfId="60" applyFont="1" applyAlignment="1">
      <alignment/>
      <protection/>
    </xf>
    <xf numFmtId="0" fontId="4" fillId="0" borderId="0" xfId="60" applyFont="1">
      <alignment/>
      <protection/>
    </xf>
    <xf numFmtId="0" fontId="16" fillId="0" borderId="10" xfId="60" applyFont="1" applyBorder="1" applyAlignment="1">
      <alignment horizontal="center" vertical="top" wrapText="1"/>
      <protection/>
    </xf>
    <xf numFmtId="0" fontId="16" fillId="0" borderId="0" xfId="60" applyFont="1">
      <alignment/>
      <protection/>
    </xf>
    <xf numFmtId="0" fontId="16" fillId="0" borderId="0" xfId="60" applyFont="1" applyBorder="1">
      <alignment/>
      <protection/>
    </xf>
    <xf numFmtId="0" fontId="16" fillId="0" borderId="13" xfId="60" applyFont="1" applyBorder="1" applyAlignment="1">
      <alignment horizontal="center" vertical="top" wrapText="1"/>
      <protection/>
    </xf>
    <xf numFmtId="0" fontId="16" fillId="0" borderId="17" xfId="60" applyFont="1" applyBorder="1" applyAlignment="1">
      <alignment horizontal="center" vertical="top" wrapText="1"/>
      <protection/>
    </xf>
    <xf numFmtId="0" fontId="16" fillId="0" borderId="14" xfId="60" applyFont="1" applyBorder="1" applyAlignment="1">
      <alignment horizontal="center" vertical="top" wrapText="1"/>
      <protection/>
    </xf>
    <xf numFmtId="0" fontId="2" fillId="0" borderId="0" xfId="60" applyFont="1">
      <alignment/>
      <protection/>
    </xf>
    <xf numFmtId="0" fontId="16" fillId="0" borderId="10" xfId="60" applyFont="1" applyBorder="1" applyAlignment="1">
      <alignment horizontal="center"/>
      <protection/>
    </xf>
    <xf numFmtId="0" fontId="2" fillId="0" borderId="10" xfId="60" applyFont="1" applyBorder="1">
      <alignment/>
      <protection/>
    </xf>
    <xf numFmtId="0" fontId="0" fillId="0" borderId="10" xfId="60" applyBorder="1" applyAlignment="1" quotePrefix="1">
      <alignment horizontal="center"/>
      <protection/>
    </xf>
    <xf numFmtId="0" fontId="0" fillId="0" borderId="10" xfId="60" applyBorder="1" applyAlignment="1" quotePrefix="1">
      <alignment horizontal="left"/>
      <protection/>
    </xf>
    <xf numFmtId="0" fontId="0" fillId="0" borderId="0" xfId="60" applyFill="1" applyBorder="1" applyAlignment="1">
      <alignment horizontal="left"/>
      <protection/>
    </xf>
    <xf numFmtId="0" fontId="0" fillId="0" borderId="0" xfId="60" applyAlignment="1">
      <alignment horizontal="left"/>
      <protection/>
    </xf>
    <xf numFmtId="0" fontId="6" fillId="0" borderId="0" xfId="60" applyFont="1">
      <alignment/>
      <protection/>
    </xf>
    <xf numFmtId="0" fontId="0" fillId="0" borderId="0" xfId="61">
      <alignment/>
      <protection/>
    </xf>
    <xf numFmtId="0" fontId="3" fillId="0" borderId="0" xfId="61" applyFont="1" applyAlignment="1">
      <alignment horizontal="right"/>
      <protection/>
    </xf>
    <xf numFmtId="0" fontId="4" fillId="0" borderId="0" xfId="61" applyFont="1" applyAlignment="1">
      <alignment horizontal="right"/>
      <protection/>
    </xf>
    <xf numFmtId="0" fontId="14" fillId="0" borderId="10" xfId="61" applyFont="1" applyBorder="1" applyAlignment="1">
      <alignment horizontal="center" vertical="top" wrapText="1"/>
      <protection/>
    </xf>
    <xf numFmtId="0" fontId="14" fillId="0" borderId="10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/>
      <protection/>
    </xf>
    <xf numFmtId="0" fontId="12" fillId="0" borderId="10" xfId="61" applyFont="1" applyBorder="1" applyAlignment="1">
      <alignment horizontal="left" vertical="top" wrapText="1"/>
      <protection/>
    </xf>
    <xf numFmtId="0" fontId="12" fillId="0" borderId="0" xfId="61" applyFont="1" applyAlignment="1">
      <alignment horizontal="left"/>
      <protection/>
    </xf>
    <xf numFmtId="0" fontId="117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19" xfId="0" applyFont="1" applyBorder="1" applyAlignment="1">
      <alignment vertical="top" wrapText="1"/>
    </xf>
    <xf numFmtId="0" fontId="35" fillId="0" borderId="10" xfId="0" applyFont="1" applyBorder="1" applyAlignment="1" quotePrefix="1">
      <alignment horizontal="center" vertical="top" wrapText="1"/>
    </xf>
    <xf numFmtId="0" fontId="0" fillId="33" borderId="10" xfId="0" applyFill="1" applyBorder="1" applyAlignment="1">
      <alignment/>
    </xf>
    <xf numFmtId="0" fontId="118" fillId="0" borderId="0" xfId="0" applyFont="1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 vertical="top" wrapText="1"/>
      <protection/>
    </xf>
    <xf numFmtId="0" fontId="2" fillId="0" borderId="0" xfId="57" applyFont="1" applyAlignment="1">
      <alignment horizontal="center"/>
      <protection/>
    </xf>
    <xf numFmtId="0" fontId="16" fillId="0" borderId="0" xfId="57" applyFont="1" applyAlignment="1">
      <alignment horizontal="left"/>
      <protection/>
    </xf>
    <xf numFmtId="0" fontId="6" fillId="0" borderId="0" xfId="57" applyFont="1">
      <alignment/>
      <protection/>
    </xf>
    <xf numFmtId="0" fontId="2" fillId="0" borderId="0" xfId="57" applyFont="1" applyAlignment="1">
      <alignment/>
      <protection/>
    </xf>
    <xf numFmtId="0" fontId="2" fillId="0" borderId="0" xfId="57" applyFont="1" applyBorder="1" applyAlignment="1">
      <alignment/>
      <protection/>
    </xf>
    <xf numFmtId="0" fontId="2" fillId="0" borderId="0" xfId="57" applyFont="1" applyBorder="1">
      <alignment/>
      <protection/>
    </xf>
    <xf numFmtId="0" fontId="2" fillId="0" borderId="0" xfId="57" applyFont="1" applyBorder="1" applyAlignment="1">
      <alignment horizontal="center" vertical="top" wrapText="1"/>
      <protection/>
    </xf>
    <xf numFmtId="0" fontId="14" fillId="0" borderId="0" xfId="57" applyFont="1" applyBorder="1" applyAlignment="1">
      <alignment horizontal="left"/>
      <protection/>
    </xf>
    <xf numFmtId="0" fontId="35" fillId="0" borderId="10" xfId="0" applyFont="1" applyBorder="1" applyAlignment="1">
      <alignment horizontal="center" vertical="top" wrapText="1"/>
    </xf>
    <xf numFmtId="0" fontId="12" fillId="0" borderId="0" xfId="57" applyFont="1" applyBorder="1" applyAlignment="1">
      <alignment/>
      <protection/>
    </xf>
    <xf numFmtId="0" fontId="2" fillId="0" borderId="0" xfId="57" applyFont="1" applyAlignment="1">
      <alignment vertical="top" wrapText="1"/>
      <protection/>
    </xf>
    <xf numFmtId="0" fontId="14" fillId="0" borderId="0" xfId="57" applyFont="1" applyBorder="1" applyAlignment="1">
      <alignment wrapText="1"/>
      <protection/>
    </xf>
    <xf numFmtId="0" fontId="2" fillId="33" borderId="10" xfId="57" applyFont="1" applyFill="1" applyBorder="1" applyAlignment="1" quotePrefix="1">
      <alignment horizontal="center" vertical="center" wrapText="1"/>
      <protection/>
    </xf>
    <xf numFmtId="0" fontId="16" fillId="33" borderId="11" xfId="57" applyFont="1" applyFill="1" applyBorder="1" applyAlignment="1" quotePrefix="1">
      <alignment horizontal="center" vertical="center" wrapText="1"/>
      <protection/>
    </xf>
    <xf numFmtId="0" fontId="2" fillId="0" borderId="0" xfId="57" applyFont="1" applyBorder="1" applyAlignment="1">
      <alignment horizontal="left" vertical="center"/>
      <protection/>
    </xf>
    <xf numFmtId="0" fontId="2" fillId="0" borderId="10" xfId="57" applyFont="1" applyBorder="1" applyAlignment="1">
      <alignment horizontal="center" vertical="center"/>
      <protection/>
    </xf>
    <xf numFmtId="0" fontId="2" fillId="0" borderId="0" xfId="57" applyFont="1" applyAlignment="1">
      <alignment horizontal="left" vertical="center"/>
      <protection/>
    </xf>
    <xf numFmtId="0" fontId="2" fillId="0" borderId="10" xfId="57" applyFont="1" applyBorder="1" applyAlignment="1">
      <alignment horizontal="left"/>
      <protection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5" fillId="0" borderId="0" xfId="0" applyFont="1" applyBorder="1" applyAlignment="1">
      <alignment/>
    </xf>
    <xf numFmtId="0" fontId="34" fillId="0" borderId="10" xfId="0" applyFont="1" applyBorder="1" applyAlignment="1">
      <alignment horizontal="center" vertical="top" wrapText="1"/>
    </xf>
    <xf numFmtId="0" fontId="115" fillId="0" borderId="10" xfId="0" applyFont="1" applyBorder="1" applyAlignment="1">
      <alignment horizontal="center" vertical="top" wrapText="1"/>
    </xf>
    <xf numFmtId="0" fontId="119" fillId="0" borderId="0" xfId="0" applyFont="1" applyBorder="1" applyAlignment="1">
      <alignment vertical="top"/>
    </xf>
    <xf numFmtId="0" fontId="120" fillId="0" borderId="10" xfId="0" applyFont="1" applyBorder="1" applyAlignment="1">
      <alignment vertical="top" wrapText="1"/>
    </xf>
    <xf numFmtId="0" fontId="117" fillId="0" borderId="10" xfId="0" applyFont="1" applyBorder="1" applyAlignment="1">
      <alignment horizontal="center"/>
    </xf>
    <xf numFmtId="0" fontId="12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2" fillId="0" borderId="0" xfId="0" applyFont="1" applyAlignment="1">
      <alignment horizontal="center"/>
    </xf>
    <xf numFmtId="0" fontId="123" fillId="0" borderId="0" xfId="0" applyFont="1" applyBorder="1" applyAlignment="1">
      <alignment horizontal="center" vertical="center"/>
    </xf>
    <xf numFmtId="0" fontId="124" fillId="0" borderId="10" xfId="0" applyFont="1" applyBorder="1" applyAlignment="1">
      <alignment vertical="top" wrapText="1"/>
    </xf>
    <xf numFmtId="0" fontId="124" fillId="0" borderId="10" xfId="0" applyFont="1" applyBorder="1" applyAlignment="1">
      <alignment horizontal="center" vertical="top" wrapText="1"/>
    </xf>
    <xf numFmtId="0" fontId="115" fillId="0" borderId="0" xfId="0" applyFont="1" applyAlignment="1">
      <alignment/>
    </xf>
    <xf numFmtId="0" fontId="125" fillId="0" borderId="10" xfId="0" applyFont="1" applyBorder="1" applyAlignment="1">
      <alignment vertical="center" wrapText="1"/>
    </xf>
    <xf numFmtId="0" fontId="125" fillId="0" borderId="10" xfId="0" applyFont="1" applyBorder="1" applyAlignment="1">
      <alignment horizontal="left" vertical="center" wrapText="1" indent="2"/>
    </xf>
    <xf numFmtId="0" fontId="125" fillId="0" borderId="0" xfId="0" applyFont="1" applyBorder="1" applyAlignment="1">
      <alignment horizontal="left" vertical="center" wrapText="1" indent="2"/>
    </xf>
    <xf numFmtId="0" fontId="125" fillId="0" borderId="0" xfId="0" applyFont="1" applyBorder="1" applyAlignment="1">
      <alignment vertical="center" wrapText="1"/>
    </xf>
    <xf numFmtId="0" fontId="115" fillId="0" borderId="10" xfId="0" applyFont="1" applyBorder="1" applyAlignment="1">
      <alignment vertical="top" wrapText="1"/>
    </xf>
    <xf numFmtId="0" fontId="115" fillId="0" borderId="13" xfId="0" applyFont="1" applyBorder="1" applyAlignment="1">
      <alignment horizontal="center" vertical="top" wrapText="1"/>
    </xf>
    <xf numFmtId="0" fontId="115" fillId="0" borderId="10" xfId="0" applyFont="1" applyBorder="1" applyAlignment="1">
      <alignment/>
    </xf>
    <xf numFmtId="0" fontId="125" fillId="0" borderId="10" xfId="0" applyFont="1" applyBorder="1" applyAlignment="1">
      <alignment horizontal="center" vertical="center" wrapText="1"/>
    </xf>
    <xf numFmtId="0" fontId="5" fillId="0" borderId="0" xfId="57" applyFont="1" applyAlignment="1">
      <alignment/>
      <protection/>
    </xf>
    <xf numFmtId="0" fontId="31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26" fillId="0" borderId="10" xfId="0" applyFont="1" applyBorder="1" applyAlignment="1">
      <alignment horizontal="center"/>
    </xf>
    <xf numFmtId="0" fontId="2" fillId="0" borderId="13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27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2" fillId="0" borderId="10" xfId="59" applyFont="1" applyFill="1" applyBorder="1" applyAlignment="1">
      <alignment horizontal="left" vertical="center" wrapText="1"/>
      <protection/>
    </xf>
    <xf numFmtId="0" fontId="0" fillId="33" borderId="0" xfId="57" applyFont="1" applyFill="1">
      <alignment/>
      <protection/>
    </xf>
    <xf numFmtId="0" fontId="5" fillId="33" borderId="0" xfId="57" applyFont="1" applyFill="1" applyAlignment="1">
      <alignment/>
      <protection/>
    </xf>
    <xf numFmtId="0" fontId="16" fillId="33" borderId="10" xfId="57" applyFont="1" applyFill="1" applyBorder="1" applyAlignment="1">
      <alignment horizontal="center"/>
      <protection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15" fillId="33" borderId="0" xfId="0" applyFont="1" applyFill="1" applyAlignment="1">
      <alignment wrapText="1"/>
    </xf>
    <xf numFmtId="0" fontId="2" fillId="33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0" borderId="0" xfId="59" applyFont="1" applyAlignment="1">
      <alignment/>
      <protection/>
    </xf>
    <xf numFmtId="0" fontId="16" fillId="0" borderId="0" xfId="59" applyFont="1" applyAlignment="1">
      <alignment horizontal="right"/>
      <protection/>
    </xf>
    <xf numFmtId="0" fontId="9" fillId="0" borderId="10" xfId="0" applyFont="1" applyBorder="1" applyAlignment="1">
      <alignment horizontal="center"/>
    </xf>
    <xf numFmtId="0" fontId="115" fillId="0" borderId="10" xfId="57" applyFont="1" applyBorder="1">
      <alignment/>
      <protection/>
    </xf>
    <xf numFmtId="0" fontId="115" fillId="0" borderId="0" xfId="57" applyFont="1" applyBorder="1">
      <alignment/>
      <protection/>
    </xf>
    <xf numFmtId="0" fontId="33" fillId="33" borderId="0" xfId="0" applyFont="1" applyFill="1" applyAlignment="1">
      <alignment/>
    </xf>
    <xf numFmtId="0" fontId="115" fillId="33" borderId="10" xfId="0" applyFont="1" applyFill="1" applyBorder="1" applyAlignment="1">
      <alignment horizontal="center" vertical="top" wrapText="1"/>
    </xf>
    <xf numFmtId="0" fontId="34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17" fillId="0" borderId="19" xfId="0" applyFont="1" applyBorder="1" applyAlignment="1">
      <alignment horizontal="center"/>
    </xf>
    <xf numFmtId="0" fontId="98" fillId="0" borderId="10" xfId="0" applyFont="1" applyBorder="1" applyAlignment="1">
      <alignment horizontal="center"/>
    </xf>
    <xf numFmtId="0" fontId="33" fillId="0" borderId="10" xfId="0" applyFont="1" applyBorder="1" applyAlignment="1" quotePrefix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9" fillId="33" borderId="0" xfId="0" applyFont="1" applyFill="1" applyAlignment="1">
      <alignment horizontal="right"/>
    </xf>
    <xf numFmtId="0" fontId="14" fillId="0" borderId="0" xfId="0" applyFont="1" applyAlignment="1">
      <alignment/>
    </xf>
    <xf numFmtId="0" fontId="85" fillId="0" borderId="10" xfId="0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center"/>
    </xf>
    <xf numFmtId="0" fontId="6" fillId="0" borderId="0" xfId="0" applyFont="1" applyAlignment="1">
      <alignment horizontal="right" vertical="top" wrapText="1"/>
    </xf>
    <xf numFmtId="0" fontId="11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2" fillId="0" borderId="0" xfId="59" applyFont="1" applyBorder="1" applyAlignment="1">
      <alignment horizontal="left" vertical="center"/>
      <protection/>
    </xf>
    <xf numFmtId="0" fontId="126" fillId="0" borderId="0" xfId="0" applyFont="1" applyBorder="1" applyAlignment="1">
      <alignment/>
    </xf>
    <xf numFmtId="0" fontId="115" fillId="0" borderId="0" xfId="57" applyFont="1" applyBorder="1" applyAlignment="1">
      <alignment horizontal="center"/>
      <protection/>
    </xf>
    <xf numFmtId="0" fontId="1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11" fillId="0" borderId="10" xfId="57" applyFont="1" applyBorder="1" applyAlignment="1">
      <alignment horizontal="center" vertical="center"/>
      <protection/>
    </xf>
    <xf numFmtId="0" fontId="11" fillId="0" borderId="10" xfId="57" applyFont="1" applyBorder="1" applyAlignment="1">
      <alignment vertical="center"/>
      <protection/>
    </xf>
    <xf numFmtId="0" fontId="6" fillId="0" borderId="10" xfId="57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0" fontId="2" fillId="0" borderId="10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left" vertical="center"/>
      <protection/>
    </xf>
    <xf numFmtId="0" fontId="2" fillId="0" borderId="10" xfId="60" applyFont="1" applyBorder="1" applyAlignment="1">
      <alignment horizontal="left" vertical="center" wrapText="1"/>
      <protection/>
    </xf>
    <xf numFmtId="0" fontId="0" fillId="0" borderId="0" xfId="57" applyFont="1" applyBorder="1" applyAlignment="1">
      <alignment/>
      <protection/>
    </xf>
    <xf numFmtId="0" fontId="2" fillId="33" borderId="15" xfId="0" applyFont="1" applyFill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126" fillId="33" borderId="0" xfId="0" applyFont="1" applyFill="1" applyAlignment="1">
      <alignment/>
    </xf>
    <xf numFmtId="0" fontId="16" fillId="0" borderId="10" xfId="0" applyFont="1" applyBorder="1" applyAlignment="1">
      <alignment horizontal="center" vertical="center"/>
    </xf>
    <xf numFmtId="0" fontId="2" fillId="0" borderId="10" xfId="57" applyFont="1" applyBorder="1" applyAlignment="1">
      <alignment horizontal="center" vertical="center" wrapText="1"/>
      <protection/>
    </xf>
    <xf numFmtId="0" fontId="0" fillId="33" borderId="10" xfId="0" applyFont="1" applyFill="1" applyBorder="1" applyAlignment="1" quotePrefix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1" fillId="0" borderId="11" xfId="57" applyFont="1" applyBorder="1" applyAlignment="1">
      <alignment horizontal="center" vertical="center" wrapText="1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124" fillId="0" borderId="10" xfId="57" applyFont="1" applyBorder="1" applyAlignment="1">
      <alignment vertical="center"/>
      <protection/>
    </xf>
    <xf numFmtId="0" fontId="98" fillId="0" borderId="10" xfId="57" applyBorder="1" applyAlignment="1">
      <alignment horizontal="center" vertical="center"/>
      <protection/>
    </xf>
    <xf numFmtId="49" fontId="18" fillId="0" borderId="10" xfId="57" applyNumberFormat="1" applyFont="1" applyBorder="1" applyAlignment="1">
      <alignment vertical="center" wrapText="1"/>
      <protection/>
    </xf>
    <xf numFmtId="0" fontId="18" fillId="0" borderId="10" xfId="57" applyFont="1" applyBorder="1" applyAlignment="1">
      <alignment vertical="center" wrapText="1"/>
      <protection/>
    </xf>
    <xf numFmtId="0" fontId="115" fillId="0" borderId="10" xfId="57" applyFont="1" applyBorder="1" applyAlignment="1">
      <alignment horizontal="center" vertical="center"/>
      <protection/>
    </xf>
    <xf numFmtId="0" fontId="18" fillId="0" borderId="10" xfId="57" applyFont="1" applyBorder="1" applyAlignment="1">
      <alignment horizontal="center" vertical="center"/>
      <protection/>
    </xf>
    <xf numFmtId="0" fontId="18" fillId="0" borderId="10" xfId="57" applyFont="1" applyBorder="1" applyAlignment="1">
      <alignment horizontal="center" vertical="center" wrapText="1"/>
      <protection/>
    </xf>
    <xf numFmtId="0" fontId="0" fillId="0" borderId="10" xfId="59" applyBorder="1" applyAlignment="1">
      <alignment horizontal="center" vertical="center"/>
      <protection/>
    </xf>
    <xf numFmtId="0" fontId="0" fillId="0" borderId="10" xfId="59" applyBorder="1" applyAlignment="1">
      <alignment vertical="center"/>
      <protection/>
    </xf>
    <xf numFmtId="0" fontId="2" fillId="0" borderId="10" xfId="59" applyFont="1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/>
      <protection/>
    </xf>
    <xf numFmtId="0" fontId="2" fillId="33" borderId="10" xfId="57" applyFont="1" applyFill="1" applyBorder="1" applyAlignment="1">
      <alignment horizontal="center" vertical="center"/>
      <protection/>
    </xf>
    <xf numFmtId="0" fontId="2" fillId="0" borderId="10" xfId="57" applyFont="1" applyBorder="1" applyAlignment="1">
      <alignment horizontal="center" vertical="top"/>
      <protection/>
    </xf>
    <xf numFmtId="0" fontId="125" fillId="0" borderId="13" xfId="0" applyFont="1" applyBorder="1" applyAlignment="1">
      <alignment horizontal="center" vertical="center" wrapText="1"/>
    </xf>
    <xf numFmtId="0" fontId="115" fillId="0" borderId="10" xfId="0" applyFont="1" applyBorder="1" applyAlignment="1">
      <alignment horizontal="center"/>
    </xf>
    <xf numFmtId="0" fontId="33" fillId="0" borderId="10" xfId="0" applyFont="1" applyBorder="1" applyAlignment="1" quotePrefix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 quotePrefix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2" fillId="0" borderId="10" xfId="57" applyFont="1" applyBorder="1" applyAlignment="1">
      <alignment horizontal="center" vertical="center" wrapText="1"/>
      <protection/>
    </xf>
    <xf numFmtId="0" fontId="115" fillId="0" borderId="10" xfId="57" applyFont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2" fillId="0" borderId="10" xfId="59" applyFont="1" applyBorder="1" applyAlignment="1">
      <alignment vertical="center"/>
      <protection/>
    </xf>
    <xf numFmtId="0" fontId="19" fillId="0" borderId="10" xfId="57" applyFont="1" applyBorder="1" applyAlignment="1">
      <alignment horizontal="center" vertical="center" wrapText="1"/>
      <protection/>
    </xf>
    <xf numFmtId="0" fontId="19" fillId="0" borderId="11" xfId="57" applyFont="1" applyBorder="1" applyAlignment="1">
      <alignment horizontal="center" vertical="center" wrapText="1"/>
      <protection/>
    </xf>
    <xf numFmtId="0" fontId="17" fillId="0" borderId="10" xfId="57" applyFont="1" applyBorder="1" applyAlignment="1">
      <alignment horizontal="center" vertical="center"/>
      <protection/>
    </xf>
    <xf numFmtId="0" fontId="12" fillId="0" borderId="10" xfId="61" applyFont="1" applyBorder="1" applyAlignment="1">
      <alignment horizontal="center" vertical="center" wrapText="1"/>
      <protection/>
    </xf>
    <xf numFmtId="0" fontId="128" fillId="0" borderId="10" xfId="0" applyFont="1" applyBorder="1" applyAlignment="1">
      <alignment horizontal="center" vertical="center"/>
    </xf>
    <xf numFmtId="0" fontId="120" fillId="0" borderId="11" xfId="0" applyFont="1" applyBorder="1" applyAlignment="1">
      <alignment horizontal="center" vertical="top" wrapText="1"/>
    </xf>
    <xf numFmtId="0" fontId="120" fillId="0" borderId="10" xfId="0" applyFont="1" applyBorder="1" applyAlignment="1">
      <alignment horizontal="center" vertical="top" wrapText="1"/>
    </xf>
    <xf numFmtId="0" fontId="0" fillId="0" borderId="10" xfId="57" applyFont="1" applyBorder="1" applyAlignment="1">
      <alignment horizontal="center"/>
      <protection/>
    </xf>
    <xf numFmtId="0" fontId="0" fillId="0" borderId="0" xfId="57" applyFont="1" applyBorder="1">
      <alignment/>
      <protection/>
    </xf>
    <xf numFmtId="0" fontId="16" fillId="33" borderId="10" xfId="57" applyFont="1" applyFill="1" applyBorder="1" applyAlignment="1" quotePrefix="1">
      <alignment horizontal="center" vertical="center" wrapText="1"/>
      <protection/>
    </xf>
    <xf numFmtId="0" fontId="2" fillId="0" borderId="20" xfId="57" applyFont="1" applyBorder="1" applyAlignment="1">
      <alignment vertical="center"/>
      <protection/>
    </xf>
    <xf numFmtId="0" fontId="2" fillId="0" borderId="0" xfId="57" applyFont="1" applyBorder="1" applyAlignment="1">
      <alignment vertical="center"/>
      <protection/>
    </xf>
    <xf numFmtId="0" fontId="2" fillId="0" borderId="21" xfId="57" applyFont="1" applyBorder="1" applyAlignment="1">
      <alignment vertical="center"/>
      <protection/>
    </xf>
    <xf numFmtId="0" fontId="2" fillId="0" borderId="14" xfId="57" applyFont="1" applyBorder="1" applyAlignment="1">
      <alignment vertical="center"/>
      <protection/>
    </xf>
    <xf numFmtId="4" fontId="12" fillId="0" borderId="10" xfId="61" applyNumberFormat="1" applyFont="1" applyBorder="1" applyAlignment="1">
      <alignment horizontal="center" vertical="center" wrapText="1"/>
      <protection/>
    </xf>
    <xf numFmtId="0" fontId="129" fillId="0" borderId="10" xfId="61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12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57" applyFont="1" applyAlignment="1">
      <alignment horizontal="right"/>
      <protection/>
    </xf>
    <xf numFmtId="0" fontId="0" fillId="0" borderId="0" xfId="57" applyFont="1" applyBorder="1" applyAlignment="1">
      <alignment horizontal="center"/>
      <protection/>
    </xf>
    <xf numFmtId="0" fontId="2" fillId="0" borderId="0" xfId="57" applyFont="1" applyBorder="1" applyAlignment="1">
      <alignment vertical="top" wrapText="1"/>
      <protection/>
    </xf>
    <xf numFmtId="0" fontId="98" fillId="0" borderId="0" xfId="0" applyFont="1" applyBorder="1" applyAlignment="1">
      <alignment horizontal="center"/>
    </xf>
    <xf numFmtId="0" fontId="117" fillId="0" borderId="0" xfId="0" applyFont="1" applyBorder="1" applyAlignment="1">
      <alignment horizontal="center"/>
    </xf>
    <xf numFmtId="0" fontId="6" fillId="0" borderId="14" xfId="0" applyFont="1" applyBorder="1" applyAlignment="1">
      <alignment vertical="center"/>
    </xf>
    <xf numFmtId="0" fontId="126" fillId="0" borderId="10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130" fillId="33" borderId="10" xfId="0" applyFont="1" applyFill="1" applyBorder="1" applyAlignment="1">
      <alignment horizontal="center" vertical="center"/>
    </xf>
    <xf numFmtId="0" fontId="126" fillId="0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0" borderId="13" xfId="59" applyFont="1" applyBorder="1" applyAlignment="1">
      <alignment horizontal="center" vertical="center"/>
      <protection/>
    </xf>
    <xf numFmtId="2" fontId="0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12" fillId="0" borderId="11" xfId="61" applyFont="1" applyBorder="1" applyAlignment="1">
      <alignment vertical="center" wrapText="1"/>
      <protection/>
    </xf>
    <xf numFmtId="2" fontId="12" fillId="0" borderId="10" xfId="61" applyNumberFormat="1" applyFont="1" applyBorder="1" applyAlignment="1">
      <alignment horizontal="center" vertical="center" wrapText="1"/>
      <protection/>
    </xf>
    <xf numFmtId="0" fontId="46" fillId="0" borderId="10" xfId="61" applyFont="1" applyBorder="1" applyAlignment="1">
      <alignment horizontal="center" vertical="center" wrapText="1"/>
      <protection/>
    </xf>
    <xf numFmtId="0" fontId="0" fillId="33" borderId="16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88" fillId="0" borderId="10" xfId="0" applyFont="1" applyBorder="1" applyAlignment="1">
      <alignment horizontal="center" vertical="center"/>
    </xf>
    <xf numFmtId="0" fontId="6" fillId="0" borderId="10" xfId="57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0" fillId="0" borderId="13" xfId="59" applyFont="1" applyBorder="1" applyAlignment="1">
      <alignment horizontal="center" vertical="center"/>
      <protection/>
    </xf>
    <xf numFmtId="0" fontId="0" fillId="0" borderId="12" xfId="59" applyFont="1" applyBorder="1" applyAlignment="1">
      <alignment horizontal="center" vertical="center"/>
      <protection/>
    </xf>
    <xf numFmtId="0" fontId="2" fillId="0" borderId="12" xfId="59" applyFont="1" applyBorder="1" applyAlignment="1">
      <alignment horizontal="center" vertical="center"/>
      <protection/>
    </xf>
    <xf numFmtId="1" fontId="0" fillId="33" borderId="10" xfId="0" applyNumberFormat="1" applyFont="1" applyFill="1" applyBorder="1" applyAlignment="1">
      <alignment horizontal="center" vertical="center"/>
    </xf>
    <xf numFmtId="0" fontId="0" fillId="0" borderId="10" xfId="57" applyFont="1" applyBorder="1" applyAlignment="1">
      <alignment horizontal="center" vertical="center" wrapText="1"/>
      <protection/>
    </xf>
    <xf numFmtId="0" fontId="0" fillId="33" borderId="10" xfId="57" applyFont="1" applyFill="1" applyBorder="1" applyAlignment="1">
      <alignment horizontal="center" vertical="center" wrapText="1"/>
      <protection/>
    </xf>
    <xf numFmtId="0" fontId="49" fillId="0" borderId="10" xfId="57" applyFont="1" applyBorder="1" applyAlignment="1">
      <alignment horizontal="center" vertical="center"/>
      <protection/>
    </xf>
    <xf numFmtId="0" fontId="128" fillId="0" borderId="0" xfId="0" applyFont="1" applyBorder="1" applyAlignment="1">
      <alignment/>
    </xf>
    <xf numFmtId="0" fontId="126" fillId="34" borderId="0" xfId="60" applyFont="1" applyFill="1">
      <alignment/>
      <protection/>
    </xf>
    <xf numFmtId="0" fontId="126" fillId="34" borderId="0" xfId="60" applyFont="1" applyFill="1" applyAlignment="1">
      <alignment vertical="center"/>
      <protection/>
    </xf>
    <xf numFmtId="1" fontId="0" fillId="33" borderId="14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 horizontal="left" vertical="top" wrapText="1"/>
    </xf>
    <xf numFmtId="0" fontId="16" fillId="0" borderId="0" xfId="57" applyFont="1" applyBorder="1">
      <alignment/>
      <protection/>
    </xf>
    <xf numFmtId="0" fontId="6" fillId="0" borderId="0" xfId="57" applyFont="1" applyBorder="1" applyAlignment="1">
      <alignment/>
      <protection/>
    </xf>
    <xf numFmtId="0" fontId="10" fillId="0" borderId="0" xfId="57" applyFont="1" applyBorder="1" applyAlignment="1">
      <alignment/>
      <protection/>
    </xf>
    <xf numFmtId="0" fontId="5" fillId="0" borderId="0" xfId="57" applyFont="1" applyBorder="1" applyAlignment="1">
      <alignment vertical="center"/>
      <protection/>
    </xf>
    <xf numFmtId="2" fontId="46" fillId="0" borderId="10" xfId="61" applyNumberFormat="1" applyFont="1" applyBorder="1" applyAlignment="1">
      <alignment horizontal="center" vertical="center" wrapText="1"/>
      <protection/>
    </xf>
    <xf numFmtId="1" fontId="126" fillId="0" borderId="18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2" fontId="0" fillId="33" borderId="0" xfId="0" applyNumberFormat="1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9" fillId="0" borderId="0" xfId="0" applyFont="1" applyBorder="1" applyAlignment="1">
      <alignment horizontal="center" vertical="top" wrapText="1"/>
    </xf>
    <xf numFmtId="0" fontId="129" fillId="0" borderId="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33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34" fillId="0" borderId="19" xfId="0" applyFont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0" fillId="33" borderId="13" xfId="0" applyFont="1" applyFill="1" applyBorder="1" applyAlignment="1">
      <alignment/>
    </xf>
    <xf numFmtId="0" fontId="131" fillId="0" borderId="10" xfId="0" applyFont="1" applyBorder="1" applyAlignment="1">
      <alignment horizontal="center" vertical="top" wrapText="1"/>
    </xf>
    <xf numFmtId="0" fontId="131" fillId="0" borderId="10" xfId="0" applyFont="1" applyBorder="1" applyAlignment="1">
      <alignment horizontal="center" vertical="center" wrapText="1"/>
    </xf>
    <xf numFmtId="0" fontId="131" fillId="0" borderId="10" xfId="0" applyFont="1" applyBorder="1" applyAlignment="1">
      <alignment horizontal="center"/>
    </xf>
    <xf numFmtId="0" fontId="131" fillId="0" borderId="10" xfId="0" applyFont="1" applyBorder="1" applyAlignment="1">
      <alignment horizontal="center" vertical="center"/>
    </xf>
    <xf numFmtId="0" fontId="132" fillId="0" borderId="10" xfId="0" applyFont="1" applyBorder="1" applyAlignment="1">
      <alignment horizontal="center" vertical="center" wrapText="1"/>
    </xf>
    <xf numFmtId="0" fontId="132" fillId="0" borderId="10" xfId="0" applyFont="1" applyBorder="1" applyAlignment="1">
      <alignment horizontal="center" vertical="center"/>
    </xf>
    <xf numFmtId="0" fontId="132" fillId="0" borderId="10" xfId="0" applyFont="1" applyBorder="1" applyAlignment="1">
      <alignment horizontal="center" vertical="top" wrapText="1"/>
    </xf>
    <xf numFmtId="0" fontId="133" fillId="33" borderId="10" xfId="0" applyFont="1" applyFill="1" applyBorder="1" applyAlignment="1">
      <alignment horizontal="center" vertical="center"/>
    </xf>
    <xf numFmtId="2" fontId="134" fillId="33" borderId="10" xfId="0" applyNumberFormat="1" applyFont="1" applyFill="1" applyBorder="1" applyAlignment="1">
      <alignment horizontal="center" vertical="center"/>
    </xf>
    <xf numFmtId="0" fontId="13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16" fillId="0" borderId="10" xfId="0" applyFont="1" applyBorder="1" applyAlignment="1" quotePrefix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left" vertical="top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2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47" fillId="0" borderId="11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34" fillId="33" borderId="19" xfId="0" applyFont="1" applyFill="1" applyBorder="1" applyAlignment="1">
      <alignment horizontal="center" vertical="top" wrapText="1"/>
    </xf>
    <xf numFmtId="0" fontId="2" fillId="0" borderId="0" xfId="58" applyFont="1">
      <alignment/>
      <protection/>
    </xf>
    <xf numFmtId="0" fontId="117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0" borderId="22" xfId="0" applyBorder="1" applyAlignment="1">
      <alignment/>
    </xf>
    <xf numFmtId="0" fontId="0" fillId="33" borderId="22" xfId="0" applyFill="1" applyBorder="1" applyAlignment="1">
      <alignment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0" borderId="18" xfId="59" applyFont="1" applyFill="1" applyBorder="1" applyAlignment="1">
      <alignment horizontal="center" vertical="center"/>
      <protection/>
    </xf>
    <xf numFmtId="0" fontId="0" fillId="0" borderId="10" xfId="59" applyFont="1" applyBorder="1" applyAlignment="1">
      <alignment horizontal="center"/>
      <protection/>
    </xf>
    <xf numFmtId="0" fontId="0" fillId="33" borderId="19" xfId="0" applyFont="1" applyFill="1" applyBorder="1" applyAlignment="1" quotePrefix="1">
      <alignment horizontal="center" vertical="center"/>
    </xf>
    <xf numFmtId="2" fontId="2" fillId="33" borderId="19" xfId="0" applyNumberFormat="1" applyFont="1" applyFill="1" applyBorder="1" applyAlignment="1">
      <alignment horizontal="center" vertical="center"/>
    </xf>
    <xf numFmtId="1" fontId="2" fillId="33" borderId="19" xfId="0" applyNumberFormat="1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 quotePrefix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10" xfId="0" applyFont="1" applyFill="1" applyBorder="1" applyAlignment="1">
      <alignment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/>
    </xf>
    <xf numFmtId="2" fontId="0" fillId="33" borderId="19" xfId="0" applyNumberFormat="1" applyFont="1" applyFill="1" applyBorder="1" applyAlignment="1">
      <alignment/>
    </xf>
    <xf numFmtId="181" fontId="0" fillId="33" borderId="10" xfId="0" applyNumberFormat="1" applyFont="1" applyFill="1" applyBorder="1" applyAlignment="1">
      <alignment vertical="center"/>
    </xf>
    <xf numFmtId="181" fontId="2" fillId="33" borderId="10" xfId="0" applyNumberFormat="1" applyFont="1" applyFill="1" applyBorder="1" applyAlignment="1">
      <alignment vertical="center"/>
    </xf>
    <xf numFmtId="181" fontId="2" fillId="33" borderId="19" xfId="0" applyNumberFormat="1" applyFont="1" applyFill="1" applyBorder="1" applyAlignment="1">
      <alignment vertical="center"/>
    </xf>
    <xf numFmtId="1" fontId="133" fillId="33" borderId="10" xfId="0" applyNumberFormat="1" applyFont="1" applyFill="1" applyBorder="1" applyAlignment="1">
      <alignment horizontal="center" vertical="center"/>
    </xf>
    <xf numFmtId="2" fontId="133" fillId="33" borderId="10" xfId="0" applyNumberFormat="1" applyFont="1" applyFill="1" applyBorder="1" applyAlignment="1">
      <alignment horizontal="center" vertical="center"/>
    </xf>
    <xf numFmtId="2" fontId="133" fillId="33" borderId="10" xfId="0" applyNumberFormat="1" applyFont="1" applyFill="1" applyBorder="1" applyAlignment="1">
      <alignment horizontal="center" vertical="center" wrapText="1"/>
    </xf>
    <xf numFmtId="1" fontId="134" fillId="33" borderId="10" xfId="0" applyNumberFormat="1" applyFont="1" applyFill="1" applyBorder="1" applyAlignment="1">
      <alignment horizontal="center" vertical="center"/>
    </xf>
    <xf numFmtId="2" fontId="134" fillId="33" borderId="10" xfId="0" applyNumberFormat="1" applyFont="1" applyFill="1" applyBorder="1" applyAlignment="1">
      <alignment horizontal="center" vertical="center" wrapText="1"/>
    </xf>
    <xf numFmtId="0" fontId="133" fillId="0" borderId="10" xfId="0" applyFont="1" applyBorder="1" applyAlignment="1">
      <alignment horizontal="center" vertical="center"/>
    </xf>
    <xf numFmtId="1" fontId="133" fillId="33" borderId="1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49" fillId="33" borderId="10" xfId="62" applyFont="1" applyFill="1" applyBorder="1" applyAlignment="1">
      <alignment horizontal="center" vertical="center"/>
      <protection/>
    </xf>
    <xf numFmtId="0" fontId="49" fillId="33" borderId="10" xfId="63" applyFont="1" applyFill="1" applyBorder="1" applyAlignment="1">
      <alignment horizontal="center" vertical="center"/>
      <protection/>
    </xf>
    <xf numFmtId="1" fontId="2" fillId="33" borderId="14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33" borderId="10" xfId="57" applyFont="1" applyFill="1" applyBorder="1" applyAlignment="1">
      <alignment horizontal="center" vertical="center"/>
      <protection/>
    </xf>
    <xf numFmtId="0" fontId="12" fillId="0" borderId="10" xfId="57" applyFont="1" applyBorder="1" applyAlignment="1">
      <alignment horizontal="center" vertical="center" wrapText="1"/>
      <protection/>
    </xf>
    <xf numFmtId="0" fontId="12" fillId="33" borderId="10" xfId="57" applyFont="1" applyFill="1" applyBorder="1" applyAlignment="1">
      <alignment horizontal="center" vertical="center" wrapText="1"/>
      <protection/>
    </xf>
    <xf numFmtId="0" fontId="12" fillId="0" borderId="10" xfId="57" applyFont="1" applyBorder="1" applyAlignment="1">
      <alignment horizontal="center" vertical="center"/>
      <protection/>
    </xf>
    <xf numFmtId="0" fontId="12" fillId="33" borderId="10" xfId="57" applyFont="1" applyFill="1" applyBorder="1" applyAlignment="1">
      <alignment horizontal="center" vertical="center"/>
      <protection/>
    </xf>
    <xf numFmtId="0" fontId="14" fillId="0" borderId="10" xfId="57" applyFont="1" applyBorder="1" applyAlignment="1">
      <alignment horizontal="center" vertical="center"/>
      <protection/>
    </xf>
    <xf numFmtId="0" fontId="0" fillId="33" borderId="23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/>
    </xf>
    <xf numFmtId="0" fontId="0" fillId="0" borderId="0" xfId="57" applyFont="1" applyAlignment="1">
      <alignment/>
      <protection/>
    </xf>
    <xf numFmtId="0" fontId="0" fillId="0" borderId="15" xfId="57" applyFont="1" applyBorder="1" applyAlignment="1">
      <alignment/>
      <protection/>
    </xf>
    <xf numFmtId="0" fontId="0" fillId="0" borderId="0" xfId="60" applyAlignment="1">
      <alignment vertical="center"/>
      <protection/>
    </xf>
    <xf numFmtId="0" fontId="2" fillId="0" borderId="0" xfId="60" applyFont="1" applyBorder="1" applyAlignment="1">
      <alignment horizontal="left" vertical="center"/>
      <protection/>
    </xf>
    <xf numFmtId="0" fontId="0" fillId="0" borderId="0" xfId="60" applyBorder="1">
      <alignment/>
      <protection/>
    </xf>
    <xf numFmtId="0" fontId="126" fillId="0" borderId="0" xfId="60" applyFont="1" applyBorder="1">
      <alignment/>
      <protection/>
    </xf>
    <xf numFmtId="0" fontId="2" fillId="0" borderId="0" xfId="60" applyFont="1" applyBorder="1" applyAlignment="1">
      <alignment horizontal="left" vertical="center" wrapText="1"/>
      <protection/>
    </xf>
    <xf numFmtId="0" fontId="2" fillId="0" borderId="22" xfId="60" applyFont="1" applyBorder="1" applyAlignment="1">
      <alignment horizontal="left" vertical="center"/>
      <protection/>
    </xf>
    <xf numFmtId="0" fontId="0" fillId="0" borderId="22" xfId="60" applyBorder="1">
      <alignment/>
      <protection/>
    </xf>
    <xf numFmtId="0" fontId="126" fillId="0" borderId="22" xfId="60" applyFont="1" applyBorder="1">
      <alignment/>
      <protection/>
    </xf>
    <xf numFmtId="2" fontId="0" fillId="0" borderId="22" xfId="60" applyNumberFormat="1" applyBorder="1">
      <alignment/>
      <protection/>
    </xf>
    <xf numFmtId="0" fontId="0" fillId="33" borderId="22" xfId="60" applyFill="1" applyBorder="1">
      <alignment/>
      <protection/>
    </xf>
    <xf numFmtId="0" fontId="0" fillId="33" borderId="0" xfId="60" applyFill="1" applyBorder="1">
      <alignment/>
      <protection/>
    </xf>
    <xf numFmtId="0" fontId="2" fillId="33" borderId="0" xfId="60" applyFont="1" applyFill="1" applyBorder="1">
      <alignment/>
      <protection/>
    </xf>
    <xf numFmtId="0" fontId="34" fillId="0" borderId="19" xfId="0" applyFont="1" applyBorder="1" applyAlignment="1">
      <alignment horizontal="center" vertical="center" wrapText="1"/>
    </xf>
    <xf numFmtId="0" fontId="135" fillId="0" borderId="15" xfId="0" applyFont="1" applyBorder="1" applyAlignment="1">
      <alignment/>
    </xf>
    <xf numFmtId="0" fontId="136" fillId="0" borderId="0" xfId="0" applyFont="1" applyBorder="1" applyAlignment="1">
      <alignment/>
    </xf>
    <xf numFmtId="0" fontId="34" fillId="33" borderId="19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57" applyFont="1" applyBorder="1" applyAlignment="1">
      <alignment horizontal="center" vertical="center" wrapText="1"/>
      <protection/>
    </xf>
    <xf numFmtId="0" fontId="2" fillId="0" borderId="0" xfId="57" applyFont="1" applyBorder="1" applyAlignment="1">
      <alignment horizontal="center" vertical="center"/>
      <protection/>
    </xf>
    <xf numFmtId="0" fontId="0" fillId="34" borderId="0" xfId="0" applyFont="1" applyFill="1" applyAlignment="1">
      <alignment horizontal="center"/>
    </xf>
    <xf numFmtId="1" fontId="133" fillId="0" borderId="22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/>
    </xf>
    <xf numFmtId="0" fontId="0" fillId="34" borderId="0" xfId="0" applyFont="1" applyFill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2" fillId="0" borderId="0" xfId="58" applyFont="1" applyAlignment="1">
      <alignment horizontal="center" vertical="top" wrapText="1"/>
      <protection/>
    </xf>
    <xf numFmtId="0" fontId="133" fillId="0" borderId="11" xfId="0" applyFont="1" applyBorder="1" applyAlignment="1">
      <alignment horizontal="center" vertical="top" wrapText="1"/>
    </xf>
    <xf numFmtId="0" fontId="133" fillId="0" borderId="10" xfId="0" applyFont="1" applyBorder="1" applyAlignment="1">
      <alignment horizontal="center" vertical="top" wrapText="1"/>
    </xf>
    <xf numFmtId="0" fontId="2" fillId="0" borderId="0" xfId="58" applyFont="1" applyAlignment="1">
      <alignment vertical="top" wrapText="1"/>
      <protection/>
    </xf>
    <xf numFmtId="0" fontId="0" fillId="0" borderId="18" xfId="0" applyFill="1" applyBorder="1" applyAlignment="1">
      <alignment horizontal="center"/>
    </xf>
    <xf numFmtId="1" fontId="133" fillId="0" borderId="10" xfId="0" applyNumberFormat="1" applyFont="1" applyBorder="1" applyAlignment="1">
      <alignment horizontal="center" vertical="center"/>
    </xf>
    <xf numFmtId="1" fontId="133" fillId="0" borderId="1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0" fontId="53" fillId="0" borderId="13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3" xfId="0" applyFont="1" applyBorder="1" applyAlignment="1">
      <alignment/>
    </xf>
    <xf numFmtId="2" fontId="52" fillId="0" borderId="10" xfId="0" applyNumberFormat="1" applyFont="1" applyBorder="1" applyAlignment="1">
      <alignment/>
    </xf>
    <xf numFmtId="2" fontId="53" fillId="0" borderId="0" xfId="0" applyNumberFormat="1" applyFont="1" applyAlignment="1">
      <alignment/>
    </xf>
    <xf numFmtId="0" fontId="137" fillId="0" borderId="10" xfId="0" applyFont="1" applyBorder="1" applyAlignment="1">
      <alignment/>
    </xf>
    <xf numFmtId="0" fontId="138" fillId="0" borderId="10" xfId="0" applyFont="1" applyBorder="1" applyAlignment="1">
      <alignment/>
    </xf>
    <xf numFmtId="0" fontId="0" fillId="33" borderId="10" xfId="60" applyFont="1" applyFill="1" applyBorder="1" applyAlignment="1">
      <alignment horizontal="center" vertical="center"/>
      <protection/>
    </xf>
    <xf numFmtId="0" fontId="2" fillId="33" borderId="19" xfId="60" applyFont="1" applyFill="1" applyBorder="1" applyAlignment="1">
      <alignment horizontal="center" vertical="center"/>
      <protection/>
    </xf>
    <xf numFmtId="2" fontId="0" fillId="33" borderId="10" xfId="60" applyNumberFormat="1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center"/>
    </xf>
    <xf numFmtId="0" fontId="50" fillId="33" borderId="10" xfId="62" applyFont="1" applyFill="1" applyBorder="1" applyAlignment="1">
      <alignment horizontal="center" vertical="center"/>
      <protection/>
    </xf>
    <xf numFmtId="0" fontId="50" fillId="33" borderId="10" xfId="63" applyFont="1" applyFill="1" applyBorder="1" applyAlignment="1">
      <alignment horizontal="center" vertical="center"/>
      <protection/>
    </xf>
    <xf numFmtId="0" fontId="0" fillId="33" borderId="14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2" fontId="11" fillId="0" borderId="10" xfId="57" applyNumberFormat="1" applyFont="1" applyBorder="1" applyAlignment="1">
      <alignment horizontal="center" vertical="center"/>
      <protection/>
    </xf>
    <xf numFmtId="2" fontId="6" fillId="0" borderId="10" xfId="57" applyNumberFormat="1" applyFont="1" applyBorder="1" applyAlignment="1">
      <alignment horizontal="center" vertical="center"/>
      <protection/>
    </xf>
    <xf numFmtId="0" fontId="55" fillId="0" borderId="10" xfId="0" applyFont="1" applyBorder="1" applyAlignment="1">
      <alignment horizontal="center" vertical="center"/>
    </xf>
    <xf numFmtId="0" fontId="11" fillId="33" borderId="10" xfId="57" applyFont="1" applyFill="1" applyBorder="1" applyAlignment="1">
      <alignment horizontal="center" vertical="center" wrapText="1"/>
      <protection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2" fontId="126" fillId="33" borderId="22" xfId="0" applyNumberFormat="1" applyFont="1" applyFill="1" applyBorder="1" applyAlignment="1">
      <alignment/>
    </xf>
    <xf numFmtId="0" fontId="126" fillId="0" borderId="22" xfId="0" applyFont="1" applyBorder="1" applyAlignment="1">
      <alignment/>
    </xf>
    <xf numFmtId="9" fontId="0" fillId="0" borderId="22" xfId="0" applyNumberFormat="1" applyFont="1" applyBorder="1" applyAlignment="1">
      <alignment/>
    </xf>
    <xf numFmtId="0" fontId="126" fillId="33" borderId="22" xfId="0" applyFont="1" applyFill="1" applyBorder="1" applyAlignment="1">
      <alignment horizontal="center" vertical="center"/>
    </xf>
    <xf numFmtId="0" fontId="133" fillId="33" borderId="22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right"/>
    </xf>
    <xf numFmtId="0" fontId="2" fillId="33" borderId="13" xfId="0" applyFont="1" applyFill="1" applyBorder="1" applyAlignment="1">
      <alignment horizontal="center" vertical="center"/>
    </xf>
    <xf numFmtId="0" fontId="12" fillId="0" borderId="19" xfId="61" applyFont="1" applyBorder="1" applyAlignment="1">
      <alignment horizontal="center" vertical="center" wrapText="1"/>
      <protection/>
    </xf>
    <xf numFmtId="2" fontId="2" fillId="0" borderId="10" xfId="0" applyNumberFormat="1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4" fillId="0" borderId="19" xfId="0" applyFont="1" applyBorder="1" applyAlignment="1">
      <alignment horizontal="center" vertical="center"/>
    </xf>
    <xf numFmtId="0" fontId="95" fillId="0" borderId="19" xfId="0" applyFont="1" applyBorder="1" applyAlignment="1">
      <alignment horizontal="center" vertical="center" wrapText="1"/>
    </xf>
    <xf numFmtId="0" fontId="88" fillId="0" borderId="19" xfId="0" applyFont="1" applyBorder="1" applyAlignment="1">
      <alignment horizontal="center" vertical="center"/>
    </xf>
    <xf numFmtId="0" fontId="6" fillId="0" borderId="10" xfId="57" applyFont="1" applyBorder="1" applyAlignment="1">
      <alignment horizontal="left" vertical="center"/>
      <protection/>
    </xf>
    <xf numFmtId="0" fontId="6" fillId="0" borderId="10" xfId="57" applyFont="1" applyBorder="1" applyAlignment="1">
      <alignment horizontal="left"/>
      <protection/>
    </xf>
    <xf numFmtId="0" fontId="11" fillId="0" borderId="10" xfId="57" applyFont="1" applyBorder="1" applyAlignment="1">
      <alignment horizontal="center"/>
      <protection/>
    </xf>
    <xf numFmtId="0" fontId="2" fillId="0" borderId="10" xfId="57" applyFont="1" applyBorder="1" applyAlignment="1">
      <alignment horizontal="left" vertical="center"/>
      <protection/>
    </xf>
    <xf numFmtId="0" fontId="9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1" fontId="0" fillId="33" borderId="13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" fontId="0" fillId="33" borderId="23" xfId="0" applyNumberFormat="1" applyFont="1" applyFill="1" applyBorder="1" applyAlignment="1">
      <alignment horizontal="center" vertical="center"/>
    </xf>
    <xf numFmtId="2" fontId="2" fillId="33" borderId="19" xfId="60" applyNumberFormat="1" applyFont="1" applyFill="1" applyBorder="1" applyAlignment="1">
      <alignment horizontal="center" vertical="center"/>
      <protection/>
    </xf>
    <xf numFmtId="0" fontId="2" fillId="33" borderId="10" xfId="60" applyFont="1" applyFill="1" applyBorder="1" applyAlignment="1">
      <alignment horizontal="center" vertical="center"/>
      <protection/>
    </xf>
    <xf numFmtId="0" fontId="50" fillId="0" borderId="0" xfId="57" applyFont="1" applyBorder="1">
      <alignment/>
      <protection/>
    </xf>
    <xf numFmtId="0" fontId="50" fillId="33" borderId="10" xfId="57" applyFont="1" applyFill="1" applyBorder="1" applyAlignment="1">
      <alignment horizontal="center" vertical="center"/>
      <protection/>
    </xf>
    <xf numFmtId="0" fontId="49" fillId="33" borderId="10" xfId="57" applyFont="1" applyFill="1" applyBorder="1" applyAlignment="1">
      <alignment horizontal="center" vertical="center"/>
      <protection/>
    </xf>
    <xf numFmtId="0" fontId="0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16" fillId="0" borderId="10" xfId="0" applyFont="1" applyBorder="1" applyAlignment="1" quotePrefix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6" fillId="0" borderId="13" xfId="0" applyFont="1" applyBorder="1" applyAlignment="1" quotePrefix="1">
      <alignment horizontal="center" vertical="top" wrapText="1"/>
    </xf>
    <xf numFmtId="0" fontId="16" fillId="0" borderId="14" xfId="0" applyFont="1" applyBorder="1" applyAlignment="1" quotePrefix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0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4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16" fillId="0" borderId="17" xfId="0" applyFont="1" applyBorder="1" applyAlignment="1" quotePrefix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17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4" fillId="0" borderId="19" xfId="61" applyFont="1" applyBorder="1" applyAlignment="1">
      <alignment horizontal="center" vertical="center" wrapText="1"/>
      <protection/>
    </xf>
    <xf numFmtId="0" fontId="14" fillId="0" borderId="18" xfId="61" applyFont="1" applyBorder="1" applyAlignment="1">
      <alignment horizontal="center" vertical="center" wrapText="1"/>
      <protection/>
    </xf>
    <xf numFmtId="0" fontId="14" fillId="0" borderId="11" xfId="61" applyFont="1" applyBorder="1" applyAlignment="1">
      <alignment horizontal="center" vertical="center" wrapText="1"/>
      <protection/>
    </xf>
    <xf numFmtId="0" fontId="14" fillId="0" borderId="10" xfId="61" applyFont="1" applyBorder="1" applyAlignment="1">
      <alignment horizontal="center" vertical="top" wrapText="1"/>
      <protection/>
    </xf>
    <xf numFmtId="0" fontId="14" fillId="0" borderId="10" xfId="61" applyFont="1" applyBorder="1" applyAlignment="1">
      <alignment horizontal="center" vertical="center" wrapText="1"/>
      <protection/>
    </xf>
    <xf numFmtId="0" fontId="14" fillId="0" borderId="23" xfId="61" applyFont="1" applyBorder="1" applyAlignment="1">
      <alignment horizontal="center" vertical="center" wrapText="1"/>
      <protection/>
    </xf>
    <xf numFmtId="0" fontId="14" fillId="0" borderId="22" xfId="61" applyFont="1" applyBorder="1" applyAlignment="1">
      <alignment horizontal="center" vertical="center" wrapText="1"/>
      <protection/>
    </xf>
    <xf numFmtId="0" fontId="14" fillId="0" borderId="28" xfId="61" applyFont="1" applyBorder="1" applyAlignment="1">
      <alignment horizontal="center" vertical="center" wrapText="1"/>
      <protection/>
    </xf>
    <xf numFmtId="0" fontId="14" fillId="0" borderId="16" xfId="61" applyFont="1" applyBorder="1" applyAlignment="1">
      <alignment horizontal="center" vertical="center" wrapText="1"/>
      <protection/>
    </xf>
    <xf numFmtId="0" fontId="14" fillId="0" borderId="15" xfId="61" applyFont="1" applyBorder="1" applyAlignment="1">
      <alignment horizontal="center" vertical="center" wrapText="1"/>
      <protection/>
    </xf>
    <xf numFmtId="0" fontId="14" fillId="0" borderId="29" xfId="61" applyFont="1" applyBorder="1" applyAlignment="1">
      <alignment horizontal="center" vertical="center" wrapText="1"/>
      <protection/>
    </xf>
    <xf numFmtId="0" fontId="2" fillId="0" borderId="0" xfId="61" applyFont="1" applyAlignment="1">
      <alignment horizontal="left"/>
      <protection/>
    </xf>
    <xf numFmtId="0" fontId="11" fillId="0" borderId="13" xfId="61" applyFont="1" applyBorder="1" applyAlignment="1">
      <alignment horizontal="center" vertical="top" wrapText="1"/>
      <protection/>
    </xf>
    <xf numFmtId="0" fontId="11" fillId="0" borderId="14" xfId="61" applyFont="1" applyBorder="1" applyAlignment="1">
      <alignment horizontal="center" vertical="top" wrapText="1"/>
      <protection/>
    </xf>
    <xf numFmtId="0" fontId="12" fillId="0" borderId="0" xfId="61" applyFont="1" applyAlignment="1">
      <alignment horizontal="left"/>
      <protection/>
    </xf>
    <xf numFmtId="0" fontId="6" fillId="0" borderId="0" xfId="59" applyFont="1" applyAlignment="1">
      <alignment horizontal="right" vertical="top" wrapText="1"/>
      <protection/>
    </xf>
    <xf numFmtId="0" fontId="12" fillId="0" borderId="19" xfId="61" applyFont="1" applyBorder="1" applyAlignment="1">
      <alignment horizontal="center" vertical="center" wrapText="1"/>
      <protection/>
    </xf>
    <xf numFmtId="0" fontId="12" fillId="0" borderId="11" xfId="61" applyFont="1" applyBorder="1" applyAlignment="1">
      <alignment horizontal="center" vertical="center" wrapText="1"/>
      <protection/>
    </xf>
    <xf numFmtId="0" fontId="6" fillId="0" borderId="0" xfId="59" applyFont="1" applyAlignment="1">
      <alignment horizontal="center"/>
      <protection/>
    </xf>
    <xf numFmtId="0" fontId="10" fillId="0" borderId="0" xfId="59" applyFont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16" fillId="0" borderId="15" xfId="61" applyFont="1" applyBorder="1" applyAlignment="1">
      <alignment horizontal="right"/>
      <protection/>
    </xf>
    <xf numFmtId="0" fontId="25" fillId="0" borderId="0" xfId="59" applyFont="1" applyAlignment="1">
      <alignment horizontal="center"/>
      <protection/>
    </xf>
    <xf numFmtId="0" fontId="30" fillId="0" borderId="0" xfId="59" applyFont="1" applyAlignment="1">
      <alignment horizontal="center"/>
      <protection/>
    </xf>
    <xf numFmtId="0" fontId="14" fillId="0" borderId="23" xfId="61" applyFont="1" applyBorder="1" applyAlignment="1">
      <alignment horizontal="center" vertical="top" wrapText="1"/>
      <protection/>
    </xf>
    <xf numFmtId="0" fontId="14" fillId="0" borderId="22" xfId="61" applyFont="1" applyBorder="1" applyAlignment="1">
      <alignment horizontal="center" vertical="top" wrapText="1"/>
      <protection/>
    </xf>
    <xf numFmtId="0" fontId="14" fillId="0" borderId="28" xfId="61" applyFont="1" applyBorder="1" applyAlignment="1">
      <alignment horizontal="center" vertical="top" wrapText="1"/>
      <protection/>
    </xf>
    <xf numFmtId="0" fontId="14" fillId="0" borderId="16" xfId="61" applyFont="1" applyBorder="1" applyAlignment="1">
      <alignment horizontal="center" vertical="top" wrapText="1"/>
      <protection/>
    </xf>
    <xf numFmtId="0" fontId="14" fillId="0" borderId="15" xfId="61" applyFont="1" applyBorder="1" applyAlignment="1">
      <alignment horizontal="center" vertical="top" wrapText="1"/>
      <protection/>
    </xf>
    <xf numFmtId="0" fontId="14" fillId="0" borderId="29" xfId="61" applyFont="1" applyBorder="1" applyAlignment="1">
      <alignment horizontal="center" vertical="top" wrapText="1"/>
      <protection/>
    </xf>
    <xf numFmtId="0" fontId="2" fillId="0" borderId="0" xfId="57" applyFont="1" applyAlignment="1">
      <alignment horizontal="right" vertical="top" wrapText="1"/>
      <protection/>
    </xf>
    <xf numFmtId="0" fontId="2" fillId="0" borderId="0" xfId="57" applyFont="1" applyAlignment="1">
      <alignment horizontal="center"/>
      <protection/>
    </xf>
    <xf numFmtId="0" fontId="31" fillId="0" borderId="0" xfId="0" applyFont="1" applyAlignment="1">
      <alignment horizontal="center"/>
    </xf>
    <xf numFmtId="0" fontId="32" fillId="33" borderId="0" xfId="0" applyFont="1" applyFill="1" applyAlignment="1">
      <alignment horizontal="center"/>
    </xf>
    <xf numFmtId="0" fontId="31" fillId="0" borderId="0" xfId="0" applyFont="1" applyAlignment="1">
      <alignment horizontal="center" wrapText="1"/>
    </xf>
    <xf numFmtId="0" fontId="16" fillId="0" borderId="15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23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35" fillId="0" borderId="15" xfId="0" applyFont="1" applyBorder="1" applyAlignment="1">
      <alignment horizontal="right"/>
    </xf>
    <xf numFmtId="0" fontId="13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10" xfId="57" applyFont="1" applyBorder="1" applyAlignment="1">
      <alignment horizontal="center" vertical="top" wrapText="1"/>
      <protection/>
    </xf>
    <xf numFmtId="0" fontId="2" fillId="0" borderId="19" xfId="57" applyFont="1" applyBorder="1" applyAlignment="1">
      <alignment horizontal="center" vertical="top" wrapText="1"/>
      <protection/>
    </xf>
    <xf numFmtId="0" fontId="2" fillId="0" borderId="18" xfId="57" applyFont="1" applyBorder="1" applyAlignment="1">
      <alignment horizontal="center" vertical="top" wrapText="1"/>
      <protection/>
    </xf>
    <xf numFmtId="0" fontId="2" fillId="0" borderId="11" xfId="57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6" fillId="0" borderId="0" xfId="57" applyFont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2" fillId="33" borderId="19" xfId="57" applyFont="1" applyFill="1" applyBorder="1" applyAlignment="1">
      <alignment horizontal="center" vertical="top" wrapText="1"/>
      <protection/>
    </xf>
    <xf numFmtId="0" fontId="2" fillId="33" borderId="18" xfId="57" applyFont="1" applyFill="1" applyBorder="1" applyAlignment="1">
      <alignment horizontal="center" vertical="top" wrapText="1"/>
      <protection/>
    </xf>
    <xf numFmtId="0" fontId="2" fillId="33" borderId="11" xfId="57" applyFont="1" applyFill="1" applyBorder="1" applyAlignment="1">
      <alignment horizontal="center" vertical="top" wrapText="1"/>
      <protection/>
    </xf>
    <xf numFmtId="0" fontId="7" fillId="0" borderId="0" xfId="57" applyFont="1" applyBorder="1" applyAlignment="1">
      <alignment horizontal="left"/>
      <protection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6" fillId="0" borderId="15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16" fillId="0" borderId="15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2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/>
    </xf>
    <xf numFmtId="0" fontId="120" fillId="0" borderId="10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left"/>
    </xf>
    <xf numFmtId="0" fontId="32" fillId="0" borderId="0" xfId="0" applyFont="1" applyAlignment="1">
      <alignment horizontal="center"/>
    </xf>
    <xf numFmtId="0" fontId="120" fillId="0" borderId="19" xfId="0" applyFont="1" applyBorder="1" applyAlignment="1">
      <alignment horizontal="center" vertical="top" wrapText="1"/>
    </xf>
    <xf numFmtId="0" fontId="120" fillId="0" borderId="18" xfId="0" applyFont="1" applyBorder="1" applyAlignment="1">
      <alignment horizontal="center" vertical="top" wrapText="1"/>
    </xf>
    <xf numFmtId="0" fontId="120" fillId="0" borderId="11" xfId="0" applyFont="1" applyBorder="1" applyAlignment="1">
      <alignment horizontal="center" vertical="top" wrapText="1"/>
    </xf>
    <xf numFmtId="0" fontId="123" fillId="0" borderId="0" xfId="0" applyFont="1" applyBorder="1" applyAlignment="1">
      <alignment horizontal="center" vertical="top"/>
    </xf>
    <xf numFmtId="0" fontId="39" fillId="0" borderId="0" xfId="0" applyFont="1" applyAlignment="1">
      <alignment horizontal="center"/>
    </xf>
    <xf numFmtId="0" fontId="34" fillId="0" borderId="13" xfId="0" applyFont="1" applyBorder="1" applyAlignment="1">
      <alignment horizontal="center" vertical="top" wrapText="1"/>
    </xf>
    <xf numFmtId="0" fontId="34" fillId="0" borderId="17" xfId="0" applyFont="1" applyBorder="1" applyAlignment="1">
      <alignment horizontal="center" vertical="top" wrapText="1"/>
    </xf>
    <xf numFmtId="0" fontId="34" fillId="0" borderId="14" xfId="0" applyFont="1" applyBorder="1" applyAlignment="1">
      <alignment horizontal="center" vertical="top" wrapText="1"/>
    </xf>
    <xf numFmtId="0" fontId="34" fillId="0" borderId="19" xfId="0" applyFont="1" applyBorder="1" applyAlignment="1">
      <alignment horizontal="center" vertical="top" wrapText="1"/>
    </xf>
    <xf numFmtId="0" fontId="34" fillId="0" borderId="11" xfId="0" applyFont="1" applyBorder="1" applyAlignment="1">
      <alignment horizontal="center" vertical="top" wrapText="1"/>
    </xf>
    <xf numFmtId="0" fontId="34" fillId="0" borderId="10" xfId="0" applyFont="1" applyBorder="1" applyAlignment="1">
      <alignment horizontal="center" vertical="top" wrapText="1"/>
    </xf>
    <xf numFmtId="0" fontId="5" fillId="0" borderId="0" xfId="57" applyFont="1" applyBorder="1" applyAlignment="1">
      <alignment horizontal="center" vertical="center"/>
      <protection/>
    </xf>
    <xf numFmtId="0" fontId="10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center"/>
      <protection/>
    </xf>
    <xf numFmtId="0" fontId="2" fillId="0" borderId="0" xfId="57" applyFont="1" applyAlignment="1">
      <alignment horizontal="center" vertical="top" wrapText="1"/>
      <protection/>
    </xf>
    <xf numFmtId="0" fontId="2" fillId="33" borderId="19" xfId="57" applyFont="1" applyFill="1" applyBorder="1" applyAlignment="1" quotePrefix="1">
      <alignment horizontal="center" vertical="center" wrapText="1"/>
      <protection/>
    </xf>
    <xf numFmtId="0" fontId="2" fillId="33" borderId="11" xfId="57" applyFont="1" applyFill="1" applyBorder="1" applyAlignment="1" quotePrefix="1">
      <alignment horizontal="center" vertical="center" wrapText="1"/>
      <protection/>
    </xf>
    <xf numFmtId="0" fontId="2" fillId="33" borderId="13" xfId="57" applyFont="1" applyFill="1" applyBorder="1" applyAlignment="1" quotePrefix="1">
      <alignment horizontal="center" vertical="center" wrapText="1"/>
      <protection/>
    </xf>
    <xf numFmtId="0" fontId="2" fillId="33" borderId="17" xfId="57" applyFont="1" applyFill="1" applyBorder="1" applyAlignment="1" quotePrefix="1">
      <alignment horizontal="center" vertical="center" wrapText="1"/>
      <protection/>
    </xf>
    <xf numFmtId="0" fontId="2" fillId="33" borderId="14" xfId="57" applyFont="1" applyFill="1" applyBorder="1" applyAlignment="1" quotePrefix="1">
      <alignment horizontal="center" vertical="center" wrapText="1"/>
      <protection/>
    </xf>
    <xf numFmtId="0" fontId="2" fillId="0" borderId="0" xfId="57" applyFont="1" applyAlignment="1">
      <alignment horizontal="left"/>
      <protection/>
    </xf>
    <xf numFmtId="0" fontId="2" fillId="0" borderId="0" xfId="58" applyFont="1" applyAlignment="1">
      <alignment horizontal="center" vertical="top" wrapText="1"/>
      <protection/>
    </xf>
    <xf numFmtId="0" fontId="2" fillId="0" borderId="0" xfId="58" applyFont="1" applyAlignment="1">
      <alignment horizontal="center"/>
      <protection/>
    </xf>
    <xf numFmtId="0" fontId="117" fillId="0" borderId="0" xfId="0" applyFont="1" applyAlignment="1">
      <alignment horizontal="right"/>
    </xf>
    <xf numFmtId="0" fontId="133" fillId="0" borderId="19" xfId="0" applyFont="1" applyBorder="1" applyAlignment="1">
      <alignment horizontal="center" vertical="top" wrapText="1"/>
    </xf>
    <xf numFmtId="0" fontId="133" fillId="0" borderId="18" xfId="0" applyFont="1" applyBorder="1" applyAlignment="1">
      <alignment horizontal="center" vertical="top" wrapText="1"/>
    </xf>
    <xf numFmtId="0" fontId="133" fillId="0" borderId="11" xfId="0" applyFont="1" applyBorder="1" applyAlignment="1">
      <alignment horizontal="center" vertical="top" wrapText="1"/>
    </xf>
    <xf numFmtId="0" fontId="133" fillId="0" borderId="10" xfId="0" applyFont="1" applyBorder="1" applyAlignment="1">
      <alignment horizontal="center" vertical="top" wrapText="1"/>
    </xf>
    <xf numFmtId="0" fontId="2" fillId="0" borderId="0" xfId="58" applyFont="1" applyAlignment="1">
      <alignment vertical="top" wrapText="1"/>
      <protection/>
    </xf>
    <xf numFmtId="0" fontId="2" fillId="0" borderId="0" xfId="57" applyFont="1" applyAlignment="1">
      <alignment vertical="top" wrapText="1"/>
      <protection/>
    </xf>
    <xf numFmtId="0" fontId="2" fillId="0" borderId="0" xfId="58" applyFont="1" applyAlignment="1">
      <alignment/>
      <protection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35" fillId="0" borderId="0" xfId="0" applyFont="1" applyBorder="1" applyAlignment="1">
      <alignment horizontal="center"/>
    </xf>
    <xf numFmtId="0" fontId="115" fillId="0" borderId="10" xfId="0" applyFont="1" applyBorder="1" applyAlignment="1">
      <alignment horizontal="center" vertical="top" wrapText="1"/>
    </xf>
    <xf numFmtId="0" fontId="16" fillId="33" borderId="15" xfId="0" applyFont="1" applyFill="1" applyBorder="1" applyAlignment="1">
      <alignment horizontal="right"/>
    </xf>
    <xf numFmtId="0" fontId="115" fillId="33" borderId="13" xfId="0" applyFont="1" applyFill="1" applyBorder="1" applyAlignment="1">
      <alignment horizontal="center" vertical="top" wrapText="1"/>
    </xf>
    <xf numFmtId="0" fontId="115" fillId="33" borderId="17" xfId="0" applyFont="1" applyFill="1" applyBorder="1" applyAlignment="1">
      <alignment horizontal="center" vertical="top" wrapText="1"/>
    </xf>
    <xf numFmtId="0" fontId="115" fillId="33" borderId="14" xfId="0" applyFont="1" applyFill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2" fillId="0" borderId="1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5" xfId="0" applyFont="1" applyBorder="1" applyAlignment="1">
      <alignment horizontal="right"/>
    </xf>
    <xf numFmtId="0" fontId="32" fillId="0" borderId="0" xfId="0" applyFont="1" applyAlignment="1">
      <alignment horizontal="center" vertical="center"/>
    </xf>
    <xf numFmtId="0" fontId="35" fillId="0" borderId="23" xfId="0" applyFont="1" applyBorder="1" applyAlignment="1">
      <alignment horizontal="center" vertical="center" wrapText="1"/>
    </xf>
    <xf numFmtId="0" fontId="35" fillId="0" borderId="22" xfId="0" applyFont="1" applyBorder="1" applyAlignment="1" quotePrefix="1">
      <alignment horizontal="center" vertical="center" wrapText="1"/>
    </xf>
    <xf numFmtId="0" fontId="35" fillId="0" borderId="28" xfId="0" applyFont="1" applyBorder="1" applyAlignment="1" quotePrefix="1">
      <alignment horizontal="center" vertical="center" wrapText="1"/>
    </xf>
    <xf numFmtId="0" fontId="35" fillId="0" borderId="16" xfId="0" applyFont="1" applyBorder="1" applyAlignment="1" quotePrefix="1">
      <alignment horizontal="center" vertical="center" wrapText="1"/>
    </xf>
    <xf numFmtId="0" fontId="35" fillId="0" borderId="15" xfId="0" applyFont="1" applyBorder="1" applyAlignment="1" quotePrefix="1">
      <alignment horizontal="center" vertical="center" wrapText="1"/>
    </xf>
    <xf numFmtId="0" fontId="35" fillId="0" borderId="29" xfId="0" applyFont="1" applyBorder="1" applyAlignment="1" quotePrefix="1">
      <alignment horizontal="center" vertical="center" wrapText="1"/>
    </xf>
    <xf numFmtId="0" fontId="34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39" fillId="0" borderId="15" xfId="0" applyFont="1" applyBorder="1" applyAlignment="1">
      <alignment horizontal="center"/>
    </xf>
    <xf numFmtId="0" fontId="2" fillId="0" borderId="10" xfId="59" applyFont="1" applyBorder="1" applyAlignment="1">
      <alignment horizontal="center" vertical="top" wrapText="1"/>
      <protection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0" borderId="13" xfId="59" applyFont="1" applyBorder="1" applyAlignment="1">
      <alignment horizontal="center" vertical="center"/>
      <protection/>
    </xf>
    <xf numFmtId="0" fontId="2" fillId="0" borderId="14" xfId="5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10" xfId="59" applyFont="1" applyBorder="1" applyAlignment="1">
      <alignment horizontal="center" vertical="center" wrapText="1"/>
      <protection/>
    </xf>
    <xf numFmtId="0" fontId="45" fillId="0" borderId="0" xfId="59" applyFont="1" applyAlignment="1">
      <alignment horizontal="center" vertical="center"/>
      <protection/>
    </xf>
    <xf numFmtId="0" fontId="4" fillId="0" borderId="0" xfId="59" applyFont="1" applyAlignment="1">
      <alignment horizontal="center"/>
      <protection/>
    </xf>
    <xf numFmtId="0" fontId="0" fillId="0" borderId="0" xfId="59" applyAlignment="1">
      <alignment horizontal="center"/>
      <protection/>
    </xf>
    <xf numFmtId="0" fontId="7" fillId="0" borderId="0" xfId="59" applyFont="1" applyAlignment="1">
      <alignment horizontal="center"/>
      <protection/>
    </xf>
    <xf numFmtId="0" fontId="2" fillId="0" borderId="13" xfId="59" applyFont="1" applyBorder="1" applyAlignment="1">
      <alignment horizontal="center" vertical="top"/>
      <protection/>
    </xf>
    <xf numFmtId="0" fontId="2" fillId="0" borderId="17" xfId="59" applyFont="1" applyBorder="1" applyAlignment="1">
      <alignment horizontal="center" vertical="top"/>
      <protection/>
    </xf>
    <xf numFmtId="0" fontId="2" fillId="0" borderId="14" xfId="59" applyFont="1" applyBorder="1" applyAlignment="1">
      <alignment horizontal="center" vertical="top"/>
      <protection/>
    </xf>
    <xf numFmtId="0" fontId="2" fillId="0" borderId="19" xfId="59" applyFont="1" applyBorder="1" applyAlignment="1">
      <alignment horizontal="center" vertical="top" wrapText="1"/>
      <protection/>
    </xf>
    <xf numFmtId="0" fontId="2" fillId="0" borderId="11" xfId="59" applyFont="1" applyBorder="1" applyAlignment="1">
      <alignment horizontal="center" vertical="top" wrapText="1"/>
      <protection/>
    </xf>
    <xf numFmtId="0" fontId="6" fillId="0" borderId="13" xfId="59" applyFont="1" applyBorder="1" applyAlignment="1">
      <alignment horizontal="center" vertical="top"/>
      <protection/>
    </xf>
    <xf numFmtId="0" fontId="6" fillId="0" borderId="17" xfId="59" applyFont="1" applyBorder="1" applyAlignment="1">
      <alignment horizontal="center" vertical="top"/>
      <protection/>
    </xf>
    <xf numFmtId="0" fontId="6" fillId="0" borderId="30" xfId="59" applyFont="1" applyBorder="1" applyAlignment="1">
      <alignment horizontal="center" vertical="top"/>
      <protection/>
    </xf>
    <xf numFmtId="0" fontId="0" fillId="0" borderId="0" xfId="59" applyAlignment="1">
      <alignment horizontal="left"/>
      <protection/>
    </xf>
    <xf numFmtId="0" fontId="2" fillId="0" borderId="17" xfId="59" applyFont="1" applyBorder="1" applyAlignment="1">
      <alignment horizontal="center" vertical="top" wrapText="1"/>
      <protection/>
    </xf>
    <xf numFmtId="0" fontId="2" fillId="0" borderId="14" xfId="59" applyFont="1" applyBorder="1" applyAlignment="1">
      <alignment horizontal="center" vertical="top" wrapText="1"/>
      <protection/>
    </xf>
    <xf numFmtId="0" fontId="2" fillId="0" borderId="13" xfId="59" applyFont="1" applyBorder="1" applyAlignment="1">
      <alignment horizontal="center" vertical="top" wrapText="1"/>
      <protection/>
    </xf>
    <xf numFmtId="0" fontId="6" fillId="0" borderId="0" xfId="59" applyFont="1" applyAlignment="1">
      <alignment horizontal="center" vertical="top" wrapText="1"/>
      <protection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57" applyFont="1" applyAlignment="1">
      <alignment horizontal="right"/>
      <protection/>
    </xf>
    <xf numFmtId="0" fontId="14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5" fillId="0" borderId="0" xfId="57" applyFont="1" applyAlignment="1">
      <alignment/>
      <protection/>
    </xf>
    <xf numFmtId="0" fontId="34" fillId="0" borderId="19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2" fillId="0" borderId="13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 vertical="center"/>
      <protection/>
    </xf>
    <xf numFmtId="0" fontId="34" fillId="0" borderId="18" xfId="0" applyFont="1" applyBorder="1" applyAlignment="1">
      <alignment horizontal="center" vertical="top" wrapText="1"/>
    </xf>
    <xf numFmtId="0" fontId="2" fillId="33" borderId="13" xfId="57" applyFont="1" applyFill="1" applyBorder="1" applyAlignment="1">
      <alignment horizontal="center" vertical="center" wrapText="1"/>
      <protection/>
    </xf>
    <xf numFmtId="0" fontId="2" fillId="33" borderId="17" xfId="57" applyFont="1" applyFill="1" applyBorder="1" applyAlignment="1">
      <alignment horizontal="center" vertical="center" wrapText="1"/>
      <protection/>
    </xf>
    <xf numFmtId="0" fontId="2" fillId="33" borderId="14" xfId="57" applyFont="1" applyFill="1" applyBorder="1" applyAlignment="1">
      <alignment horizontal="center" vertical="center" wrapText="1"/>
      <protection/>
    </xf>
    <xf numFmtId="0" fontId="16" fillId="0" borderId="0" xfId="57" applyFont="1" applyAlignment="1">
      <alignment horizontal="right"/>
      <protection/>
    </xf>
    <xf numFmtId="0" fontId="88" fillId="0" borderId="23" xfId="0" applyFont="1" applyBorder="1" applyAlignment="1">
      <alignment horizontal="center" vertical="center"/>
    </xf>
    <xf numFmtId="0" fontId="88" fillId="0" borderId="22" xfId="0" applyFont="1" applyBorder="1" applyAlignment="1">
      <alignment horizontal="center" vertical="center"/>
    </xf>
    <xf numFmtId="0" fontId="88" fillId="0" borderId="28" xfId="0" applyFont="1" applyBorder="1" applyAlignment="1">
      <alignment horizontal="center" vertical="center"/>
    </xf>
    <xf numFmtId="0" fontId="88" fillId="0" borderId="16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0" fontId="88" fillId="0" borderId="29" xfId="0" applyFont="1" applyBorder="1" applyAlignment="1">
      <alignment horizontal="center" vertical="center"/>
    </xf>
    <xf numFmtId="0" fontId="119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 horizontal="left"/>
    </xf>
    <xf numFmtId="0" fontId="120" fillId="0" borderId="23" xfId="0" applyFont="1" applyBorder="1" applyAlignment="1">
      <alignment horizontal="center" vertical="top" wrapText="1"/>
    </xf>
    <xf numFmtId="0" fontId="120" fillId="0" borderId="22" xfId="0" applyFont="1" applyBorder="1" applyAlignment="1">
      <alignment horizontal="center" vertical="top" wrapText="1"/>
    </xf>
    <xf numFmtId="0" fontId="120" fillId="0" borderId="28" xfId="0" applyFont="1" applyBorder="1" applyAlignment="1">
      <alignment horizontal="center" vertical="top" wrapText="1"/>
    </xf>
    <xf numFmtId="0" fontId="120" fillId="0" borderId="20" xfId="0" applyFont="1" applyBorder="1" applyAlignment="1">
      <alignment horizontal="center" vertical="top" wrapText="1"/>
    </xf>
    <xf numFmtId="0" fontId="120" fillId="0" borderId="0" xfId="0" applyFont="1" applyBorder="1" applyAlignment="1">
      <alignment horizontal="center" vertical="top" wrapText="1"/>
    </xf>
    <xf numFmtId="0" fontId="120" fillId="0" borderId="21" xfId="0" applyFont="1" applyBorder="1" applyAlignment="1">
      <alignment horizontal="center" vertical="top" wrapText="1"/>
    </xf>
    <xf numFmtId="0" fontId="140" fillId="0" borderId="0" xfId="0" applyFont="1" applyBorder="1" applyAlignment="1">
      <alignment horizontal="left" vertical="center" wrapText="1"/>
    </xf>
    <xf numFmtId="0" fontId="123" fillId="0" borderId="0" xfId="0" applyFont="1" applyAlignment="1">
      <alignment horizontal="center" vertical="center"/>
    </xf>
    <xf numFmtId="0" fontId="123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horizontal="right" vertical="top" wrapText="1"/>
    </xf>
    <xf numFmtId="0" fontId="14" fillId="0" borderId="18" xfId="0" applyFont="1" applyBorder="1" applyAlignment="1">
      <alignment horizontal="center" vertical="top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2" fontId="2" fillId="33" borderId="13" xfId="0" applyNumberFormat="1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/>
    </xf>
    <xf numFmtId="2" fontId="2" fillId="33" borderId="14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 quotePrefix="1">
      <alignment horizontal="center" vertical="center"/>
    </xf>
    <xf numFmtId="181" fontId="2" fillId="33" borderId="13" xfId="0" applyNumberFormat="1" applyFont="1" applyFill="1" applyBorder="1" applyAlignment="1">
      <alignment horizontal="center" vertical="center"/>
    </xf>
    <xf numFmtId="181" fontId="2" fillId="33" borderId="17" xfId="0" applyNumberFormat="1" applyFont="1" applyFill="1" applyBorder="1" applyAlignment="1">
      <alignment horizontal="center" vertical="center"/>
    </xf>
    <xf numFmtId="181" fontId="2" fillId="33" borderId="14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center" wrapText="1"/>
    </xf>
    <xf numFmtId="0" fontId="21" fillId="0" borderId="10" xfId="57" applyFont="1" applyBorder="1" applyAlignment="1">
      <alignment horizontal="center" vertical="top" wrapText="1"/>
      <protection/>
    </xf>
    <xf numFmtId="0" fontId="21" fillId="0" borderId="13" xfId="57" applyFont="1" applyBorder="1" applyAlignment="1">
      <alignment horizontal="center" vertical="top" wrapText="1"/>
      <protection/>
    </xf>
    <xf numFmtId="0" fontId="21" fillId="0" borderId="17" xfId="57" applyFont="1" applyBorder="1" applyAlignment="1">
      <alignment horizontal="center" vertical="top" wrapText="1"/>
      <protection/>
    </xf>
    <xf numFmtId="0" fontId="21" fillId="0" borderId="14" xfId="57" applyFont="1" applyBorder="1" applyAlignment="1">
      <alignment horizontal="center" vertical="top" wrapText="1"/>
      <protection/>
    </xf>
    <xf numFmtId="0" fontId="28" fillId="0" borderId="0" xfId="57" applyFont="1" applyAlignment="1">
      <alignment horizontal="center"/>
      <protection/>
    </xf>
    <xf numFmtId="0" fontId="21" fillId="0" borderId="19" xfId="57" applyFont="1" applyBorder="1" applyAlignment="1">
      <alignment horizontal="center" vertical="top" wrapText="1"/>
      <protection/>
    </xf>
    <xf numFmtId="0" fontId="21" fillId="0" borderId="11" xfId="57" applyFont="1" applyBorder="1" applyAlignment="1">
      <alignment horizontal="center" vertical="top" wrapText="1"/>
      <protection/>
    </xf>
    <xf numFmtId="0" fontId="21" fillId="0" borderId="28" xfId="57" applyFont="1" applyBorder="1" applyAlignment="1">
      <alignment horizontal="center" vertical="top" wrapText="1"/>
      <protection/>
    </xf>
    <xf numFmtId="0" fontId="42" fillId="0" borderId="23" xfId="57" applyFont="1" applyBorder="1" applyAlignment="1">
      <alignment horizontal="center" vertical="center" wrapText="1"/>
      <protection/>
    </xf>
    <xf numFmtId="0" fontId="42" fillId="0" borderId="22" xfId="57" applyFont="1" applyBorder="1" applyAlignment="1">
      <alignment horizontal="center" vertical="center" wrapText="1"/>
      <protection/>
    </xf>
    <xf numFmtId="0" fontId="42" fillId="0" borderId="28" xfId="57" applyFont="1" applyBorder="1" applyAlignment="1">
      <alignment horizontal="center" vertical="center" wrapText="1"/>
      <protection/>
    </xf>
    <xf numFmtId="0" fontId="42" fillId="0" borderId="20" xfId="57" applyFont="1" applyBorder="1" applyAlignment="1">
      <alignment horizontal="center" vertical="center" wrapText="1"/>
      <protection/>
    </xf>
    <xf numFmtId="0" fontId="42" fillId="0" borderId="0" xfId="57" applyFont="1" applyBorder="1" applyAlignment="1">
      <alignment horizontal="center" vertical="center" wrapText="1"/>
      <protection/>
    </xf>
    <xf numFmtId="0" fontId="42" fillId="0" borderId="21" xfId="57" applyFont="1" applyBorder="1" applyAlignment="1">
      <alignment horizontal="center" vertical="center" wrapText="1"/>
      <protection/>
    </xf>
    <xf numFmtId="0" fontId="42" fillId="0" borderId="16" xfId="57" applyFont="1" applyBorder="1" applyAlignment="1">
      <alignment horizontal="center" vertical="center" wrapText="1"/>
      <protection/>
    </xf>
    <xf numFmtId="0" fontId="42" fillId="0" borderId="15" xfId="57" applyFont="1" applyBorder="1" applyAlignment="1">
      <alignment horizontal="center" vertical="center" wrapText="1"/>
      <protection/>
    </xf>
    <xf numFmtId="0" fontId="42" fillId="0" borderId="29" xfId="57" applyFont="1" applyBorder="1" applyAlignment="1">
      <alignment horizontal="center" vertical="center" wrapText="1"/>
      <protection/>
    </xf>
    <xf numFmtId="0" fontId="17" fillId="0" borderId="10" xfId="57" applyFont="1" applyBorder="1" applyAlignment="1">
      <alignment horizontal="center" vertical="top" wrapText="1"/>
      <protection/>
    </xf>
    <xf numFmtId="0" fontId="19" fillId="0" borderId="13" xfId="57" applyFont="1" applyBorder="1" applyAlignment="1">
      <alignment horizontal="center" vertical="center" wrapText="1"/>
      <protection/>
    </xf>
    <xf numFmtId="0" fontId="19" fillId="0" borderId="17" xfId="57" applyFont="1" applyBorder="1" applyAlignment="1">
      <alignment horizontal="center" vertical="center" wrapText="1"/>
      <protection/>
    </xf>
    <xf numFmtId="0" fontId="19" fillId="0" borderId="14" xfId="57" applyFont="1" applyBorder="1" applyAlignment="1">
      <alignment horizontal="center" vertical="center" wrapText="1"/>
      <protection/>
    </xf>
    <xf numFmtId="0" fontId="17" fillId="0" borderId="13" xfId="57" applyFont="1" applyBorder="1" applyAlignment="1">
      <alignment horizontal="center" vertical="top" wrapText="1"/>
      <protection/>
    </xf>
    <xf numFmtId="0" fontId="17" fillId="0" borderId="17" xfId="57" applyFont="1" applyBorder="1" applyAlignment="1">
      <alignment horizontal="center" vertical="top" wrapText="1"/>
      <protection/>
    </xf>
    <xf numFmtId="0" fontId="17" fillId="0" borderId="14" xfId="57" applyFont="1" applyBorder="1" applyAlignment="1">
      <alignment horizontal="center" vertical="top" wrapText="1"/>
      <protection/>
    </xf>
    <xf numFmtId="0" fontId="3" fillId="0" borderId="0" xfId="0" applyFont="1" applyAlignment="1">
      <alignment horizontal="left"/>
    </xf>
    <xf numFmtId="0" fontId="19" fillId="0" borderId="13" xfId="57" applyFont="1" applyBorder="1" applyAlignment="1">
      <alignment horizontal="center" vertical="center"/>
      <protection/>
    </xf>
    <xf numFmtId="0" fontId="19" fillId="0" borderId="14" xfId="57" applyFont="1" applyBorder="1" applyAlignment="1">
      <alignment horizontal="center" vertical="center"/>
      <protection/>
    </xf>
    <xf numFmtId="0" fontId="19" fillId="0" borderId="13" xfId="57" applyFont="1" applyBorder="1" applyAlignment="1">
      <alignment horizontal="center" wrapText="1"/>
      <protection/>
    </xf>
    <xf numFmtId="0" fontId="19" fillId="0" borderId="17" xfId="57" applyFont="1" applyBorder="1" applyAlignment="1">
      <alignment horizontal="center" wrapText="1"/>
      <protection/>
    </xf>
    <xf numFmtId="0" fontId="19" fillId="0" borderId="14" xfId="57" applyFont="1" applyBorder="1" applyAlignment="1">
      <alignment horizontal="center" wrapText="1"/>
      <protection/>
    </xf>
    <xf numFmtId="0" fontId="22" fillId="0" borderId="0" xfId="57" applyFont="1" applyAlignment="1">
      <alignment horizontal="center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19" fillId="0" borderId="19" xfId="57" applyFont="1" applyBorder="1" applyAlignment="1">
      <alignment horizontal="center" vertical="center"/>
      <protection/>
    </xf>
    <xf numFmtId="0" fontId="19" fillId="0" borderId="18" xfId="57" applyFont="1" applyBorder="1" applyAlignment="1">
      <alignment horizontal="center" vertical="center"/>
      <protection/>
    </xf>
    <xf numFmtId="0" fontId="19" fillId="0" borderId="11" xfId="57" applyFont="1" applyBorder="1" applyAlignment="1">
      <alignment horizontal="center" vertical="center"/>
      <protection/>
    </xf>
    <xf numFmtId="0" fontId="21" fillId="0" borderId="19" xfId="57" applyFont="1" applyBorder="1" applyAlignment="1">
      <alignment horizontal="center" vertical="center" wrapText="1"/>
      <protection/>
    </xf>
    <xf numFmtId="0" fontId="21" fillId="0" borderId="18" xfId="57" applyFont="1" applyBorder="1" applyAlignment="1">
      <alignment horizontal="center" vertical="center" wrapText="1"/>
      <protection/>
    </xf>
    <xf numFmtId="0" fontId="21" fillId="0" borderId="11" xfId="57" applyFont="1" applyBorder="1" applyAlignment="1">
      <alignment horizontal="center" vertical="center" wrapText="1"/>
      <protection/>
    </xf>
    <xf numFmtId="0" fontId="21" fillId="0" borderId="23" xfId="57" applyFont="1" applyBorder="1" applyAlignment="1">
      <alignment horizontal="center" vertical="center" wrapText="1"/>
      <protection/>
    </xf>
    <xf numFmtId="0" fontId="21" fillId="0" borderId="28" xfId="57" applyFont="1" applyBorder="1" applyAlignment="1">
      <alignment horizontal="center" vertical="center" wrapText="1"/>
      <protection/>
    </xf>
    <xf numFmtId="0" fontId="21" fillId="0" borderId="20" xfId="57" applyFont="1" applyBorder="1" applyAlignment="1">
      <alignment horizontal="center" vertical="center" wrapText="1"/>
      <protection/>
    </xf>
    <xf numFmtId="0" fontId="21" fillId="0" borderId="21" xfId="57" applyFont="1" applyBorder="1" applyAlignment="1">
      <alignment horizontal="center" vertical="center" wrapText="1"/>
      <protection/>
    </xf>
    <xf numFmtId="0" fontId="19" fillId="0" borderId="10" xfId="57" applyFont="1" applyBorder="1" applyAlignment="1">
      <alignment horizontal="center" wrapText="1"/>
      <protection/>
    </xf>
    <xf numFmtId="0" fontId="2" fillId="0" borderId="0" xfId="60" applyFont="1" applyAlignment="1">
      <alignment horizontal="left"/>
      <protection/>
    </xf>
    <xf numFmtId="0" fontId="0" fillId="0" borderId="0" xfId="60" applyAlignment="1">
      <alignment horizontal="left"/>
      <protection/>
    </xf>
    <xf numFmtId="0" fontId="6" fillId="0" borderId="0" xfId="60" applyFont="1" applyAlignment="1">
      <alignment horizontal="right" vertical="top" wrapText="1"/>
      <protection/>
    </xf>
    <xf numFmtId="0" fontId="6" fillId="0" borderId="0" xfId="60" applyFont="1" applyAlignment="1">
      <alignment horizontal="right" vertical="center" wrapText="1"/>
      <protection/>
    </xf>
    <xf numFmtId="0" fontId="16" fillId="0" borderId="13" xfId="60" applyFont="1" applyBorder="1" applyAlignment="1">
      <alignment horizontal="center" vertical="top" wrapText="1"/>
      <protection/>
    </xf>
    <xf numFmtId="0" fontId="16" fillId="0" borderId="17" xfId="60" applyFont="1" applyBorder="1" applyAlignment="1">
      <alignment horizontal="center" vertical="top" wrapText="1"/>
      <protection/>
    </xf>
    <xf numFmtId="0" fontId="16" fillId="0" borderId="14" xfId="60" applyFont="1" applyBorder="1" applyAlignment="1">
      <alignment horizontal="center" vertical="top" wrapText="1"/>
      <protection/>
    </xf>
    <xf numFmtId="0" fontId="3" fillId="0" borderId="0" xfId="60" applyFont="1" applyAlignment="1">
      <alignment horizontal="right"/>
      <protection/>
    </xf>
    <xf numFmtId="0" fontId="4" fillId="0" borderId="0" xfId="60" applyFont="1" applyAlignment="1">
      <alignment horizontal="center"/>
      <protection/>
    </xf>
    <xf numFmtId="0" fontId="45" fillId="0" borderId="0" xfId="60" applyFont="1" applyAlignment="1">
      <alignment horizontal="center"/>
      <protection/>
    </xf>
    <xf numFmtId="0" fontId="6" fillId="0" borderId="0" xfId="60" applyFont="1" applyAlignment="1">
      <alignment horizontal="center"/>
      <protection/>
    </xf>
    <xf numFmtId="0" fontId="2" fillId="33" borderId="13" xfId="60" applyFont="1" applyFill="1" applyBorder="1" applyAlignment="1">
      <alignment horizontal="center" vertical="center"/>
      <protection/>
    </xf>
    <xf numFmtId="0" fontId="2" fillId="33" borderId="28" xfId="60" applyFont="1" applyFill="1" applyBorder="1" applyAlignment="1">
      <alignment horizontal="center" vertical="center"/>
      <protection/>
    </xf>
    <xf numFmtId="0" fontId="7" fillId="0" borderId="13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7" fillId="0" borderId="13" xfId="60" applyFont="1" applyBorder="1" applyAlignment="1">
      <alignment horizontal="center" vertical="top" wrapText="1"/>
      <protection/>
    </xf>
    <xf numFmtId="0" fontId="7" fillId="0" borderId="14" xfId="60" applyFont="1" applyBorder="1" applyAlignment="1">
      <alignment horizontal="center" vertical="top" wrapText="1"/>
      <protection/>
    </xf>
    <xf numFmtId="0" fontId="16" fillId="0" borderId="15" xfId="60" applyFont="1" applyBorder="1" applyAlignment="1">
      <alignment horizontal="center"/>
      <protection/>
    </xf>
    <xf numFmtId="0" fontId="16" fillId="0" borderId="19" xfId="60" applyFont="1" applyBorder="1" applyAlignment="1">
      <alignment horizontal="center" vertical="top" wrapText="1"/>
      <protection/>
    </xf>
    <xf numFmtId="0" fontId="16" fillId="0" borderId="11" xfId="60" applyFont="1" applyBorder="1" applyAlignment="1">
      <alignment horizontal="center" vertical="top" wrapText="1"/>
      <protection/>
    </xf>
    <xf numFmtId="0" fontId="16" fillId="0" borderId="13" xfId="60" applyFont="1" applyBorder="1" applyAlignment="1">
      <alignment horizontal="center" vertical="top"/>
      <protection/>
    </xf>
    <xf numFmtId="0" fontId="16" fillId="0" borderId="17" xfId="60" applyFont="1" applyBorder="1" applyAlignment="1">
      <alignment horizontal="center" vertical="top"/>
      <protection/>
    </xf>
    <xf numFmtId="0" fontId="16" fillId="0" borderId="14" xfId="60" applyFont="1" applyBorder="1" applyAlignment="1">
      <alignment horizontal="center" vertical="top"/>
      <protection/>
    </xf>
    <xf numFmtId="0" fontId="16" fillId="0" borderId="23" xfId="60" applyFont="1" applyBorder="1" applyAlignment="1">
      <alignment horizontal="center" vertical="top" wrapText="1"/>
      <protection/>
    </xf>
    <xf numFmtId="0" fontId="16" fillId="0" borderId="22" xfId="60" applyFont="1" applyBorder="1" applyAlignment="1">
      <alignment horizontal="center" vertical="top" wrapText="1"/>
      <protection/>
    </xf>
    <xf numFmtId="0" fontId="16" fillId="0" borderId="28" xfId="60" applyFont="1" applyBorder="1" applyAlignment="1">
      <alignment horizontal="center" vertical="top" wrapText="1"/>
      <protection/>
    </xf>
    <xf numFmtId="0" fontId="16" fillId="0" borderId="16" xfId="60" applyFont="1" applyBorder="1" applyAlignment="1">
      <alignment horizontal="center" vertical="top" wrapText="1"/>
      <protection/>
    </xf>
    <xf numFmtId="0" fontId="16" fillId="0" borderId="15" xfId="60" applyFont="1" applyBorder="1" applyAlignment="1">
      <alignment horizontal="center" vertical="top" wrapText="1"/>
      <protection/>
    </xf>
    <xf numFmtId="0" fontId="16" fillId="0" borderId="29" xfId="60" applyFont="1" applyBorder="1" applyAlignment="1">
      <alignment horizontal="center" vertical="top" wrapText="1"/>
      <protection/>
    </xf>
    <xf numFmtId="0" fontId="2" fillId="33" borderId="22" xfId="0" applyFont="1" applyFill="1" applyBorder="1" applyAlignment="1">
      <alignment horizontal="center" vertical="top" wrapText="1"/>
    </xf>
    <xf numFmtId="0" fontId="2" fillId="33" borderId="28" xfId="0" applyFont="1" applyFill="1" applyBorder="1" applyAlignment="1">
      <alignment horizontal="center" vertical="top" wrapText="1"/>
    </xf>
    <xf numFmtId="0" fontId="0" fillId="34" borderId="0" xfId="0" applyFont="1" applyFill="1" applyAlignment="1">
      <alignment horizontal="center"/>
    </xf>
    <xf numFmtId="0" fontId="2" fillId="33" borderId="0" xfId="0" applyFont="1" applyFill="1" applyAlignment="1">
      <alignment horizontal="right" vertical="top" wrapText="1"/>
    </xf>
    <xf numFmtId="0" fontId="2" fillId="33" borderId="0" xfId="0" applyFont="1" applyFill="1" applyBorder="1" applyAlignment="1">
      <alignment horizontal="left"/>
    </xf>
    <xf numFmtId="0" fontId="2" fillId="33" borderId="14" xfId="0" applyFont="1" applyFill="1" applyBorder="1" applyAlignment="1" quotePrefix="1">
      <alignment horizontal="center" vertical="center"/>
    </xf>
    <xf numFmtId="0" fontId="53" fillId="0" borderId="13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138" fillId="0" borderId="13" xfId="0" applyFont="1" applyBorder="1" applyAlignment="1">
      <alignment horizontal="center"/>
    </xf>
    <xf numFmtId="0" fontId="138" fillId="0" borderId="17" xfId="0" applyFont="1" applyBorder="1" applyAlignment="1">
      <alignment horizontal="center"/>
    </xf>
    <xf numFmtId="0" fontId="138" fillId="0" borderId="14" xfId="0" applyFont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5" xfId="62"/>
    <cellStyle name="Normal 6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styles" Target="styles.xml" /><Relationship Id="rId70" Type="http://schemas.openxmlformats.org/officeDocument/2006/relationships/sharedStrings" Target="sharedStrings.xml" /><Relationship Id="rId7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2</xdr:row>
      <xdr:rowOff>152400</xdr:rowOff>
    </xdr:from>
    <xdr:ext cx="9267825" cy="4924425"/>
    <xdr:sp>
      <xdr:nvSpPr>
        <xdr:cNvPr id="1" name="Rectangle 1"/>
        <xdr:cNvSpPr>
          <a:spLocks/>
        </xdr:cNvSpPr>
      </xdr:nvSpPr>
      <xdr:spPr>
        <a:xfrm>
          <a:off x="85725" y="476250"/>
          <a:ext cx="9267825" cy="492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Annual Work Plan &amp; Budget
</a:t>
          </a:r>
          <a:r>
            <a:rPr lang="en-US" cap="none" sz="5400" b="1" i="0" u="none" baseline="0"/>
            <a:t>2018-19
</a:t>
          </a:r>
          <a:r>
            <a:rPr lang="en-US" cap="none" sz="5400" b="1" i="0" u="none" baseline="0"/>
            <a:t>
</a:t>
          </a:r>
          <a:r>
            <a:rPr lang="en-US" cap="none" sz="5400" b="1" i="0" u="none" baseline="0"/>
            <a:t>SIKKIM
</a:t>
          </a:r>
          <a:r>
            <a:rPr lang="en-US" cap="none" sz="5400" b="1" i="0" u="none" baseline="0"/>
            <a:t>
</a:t>
          </a:r>
          <a:r>
            <a:rPr lang="en-US" cap="none" sz="4400" b="1" i="0" u="none" baseline="0"/>
            <a:t>Date of Submission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view="pageBreakPreview" zoomScale="90" zoomScaleSheetLayoutView="90" zoomScalePageLayoutView="0" workbookViewId="0" topLeftCell="A1">
      <selection activeCell="Q4" sqref="Q4"/>
    </sheetView>
  </sheetViews>
  <sheetFormatPr defaultColWidth="9.140625" defaultRowHeight="12.75"/>
  <cols>
    <col min="15" max="15" width="12.421875" style="0" customWidth="1"/>
  </cols>
  <sheetData/>
  <sheetProtection/>
  <printOptions/>
  <pageMargins left="0.708661417322835" right="0.708661417322835" top="1.248031496" bottom="0.748031496062992" header="0.31496062992126" footer="0.31496062992126"/>
  <pageSetup fitToHeight="1" fitToWidth="1"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view="pageBreakPreview" zoomScale="80" zoomScaleSheetLayoutView="80" zoomScalePageLayoutView="0" workbookViewId="0" topLeftCell="A1">
      <selection activeCell="L7" sqref="L7:N7"/>
    </sheetView>
  </sheetViews>
  <sheetFormatPr defaultColWidth="9.140625" defaultRowHeight="12.75"/>
  <cols>
    <col min="3" max="3" width="11.28125" style="0" customWidth="1"/>
    <col min="5" max="5" width="9.57421875" style="0" customWidth="1"/>
    <col min="6" max="6" width="9.8515625" style="0" customWidth="1"/>
    <col min="7" max="7" width="8.8515625" style="0" customWidth="1"/>
    <col min="8" max="8" width="10.57421875" style="0" customWidth="1"/>
    <col min="9" max="9" width="9.8515625" style="0" customWidth="1"/>
    <col min="11" max="11" width="11.8515625" style="0" customWidth="1"/>
    <col min="12" max="12" width="9.421875" style="0" customWidth="1"/>
    <col min="13" max="13" width="12.00390625" style="0" customWidth="1"/>
    <col min="14" max="14" width="14.140625" style="0" customWidth="1"/>
  </cols>
  <sheetData>
    <row r="1" spans="4:13" ht="12.75" customHeight="1">
      <c r="D1" s="687"/>
      <c r="E1" s="687"/>
      <c r="F1" s="687"/>
      <c r="G1" s="687"/>
      <c r="H1" s="687"/>
      <c r="I1" s="687"/>
      <c r="J1" s="687"/>
      <c r="M1" s="99" t="s">
        <v>288</v>
      </c>
    </row>
    <row r="2" spans="1:14" ht="15">
      <c r="A2" s="761" t="s">
        <v>0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</row>
    <row r="3" spans="1:14" ht="20.25">
      <c r="A3" s="684" t="s">
        <v>753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</row>
    <row r="4" ht="11.25" customHeight="1"/>
    <row r="5" spans="1:14" ht="15.75">
      <c r="A5" s="685" t="s">
        <v>757</v>
      </c>
      <c r="B5" s="685"/>
      <c r="C5" s="685"/>
      <c r="D5" s="685"/>
      <c r="E5" s="685"/>
      <c r="F5" s="685"/>
      <c r="G5" s="685"/>
      <c r="H5" s="685"/>
      <c r="I5" s="685"/>
      <c r="J5" s="685"/>
      <c r="K5" s="685"/>
      <c r="L5" s="685"/>
      <c r="M5" s="685"/>
      <c r="N5" s="685"/>
    </row>
    <row r="7" spans="1:15" ht="12.75">
      <c r="A7" s="686" t="s">
        <v>652</v>
      </c>
      <c r="B7" s="686"/>
      <c r="L7" s="750" t="s">
        <v>899</v>
      </c>
      <c r="M7" s="750"/>
      <c r="N7" s="750"/>
      <c r="O7" s="107"/>
    </row>
    <row r="8" spans="1:14" ht="15.75" customHeight="1">
      <c r="A8" s="751" t="s">
        <v>2</v>
      </c>
      <c r="B8" s="751" t="s">
        <v>3</v>
      </c>
      <c r="C8" s="662" t="s">
        <v>4</v>
      </c>
      <c r="D8" s="662"/>
      <c r="E8" s="662"/>
      <c r="F8" s="654"/>
      <c r="G8" s="654"/>
      <c r="H8" s="662" t="s">
        <v>107</v>
      </c>
      <c r="I8" s="662"/>
      <c r="J8" s="662"/>
      <c r="K8" s="662"/>
      <c r="L8" s="662"/>
      <c r="M8" s="751" t="s">
        <v>146</v>
      </c>
      <c r="N8" s="675" t="s">
        <v>147</v>
      </c>
    </row>
    <row r="9" spans="1:19" ht="51">
      <c r="A9" s="752"/>
      <c r="B9" s="752"/>
      <c r="C9" s="4" t="s">
        <v>5</v>
      </c>
      <c r="D9" s="4" t="s">
        <v>6</v>
      </c>
      <c r="E9" s="4" t="s">
        <v>390</v>
      </c>
      <c r="F9" s="4" t="s">
        <v>105</v>
      </c>
      <c r="G9" s="4" t="s">
        <v>129</v>
      </c>
      <c r="H9" s="4" t="s">
        <v>5</v>
      </c>
      <c r="I9" s="4" t="s">
        <v>6</v>
      </c>
      <c r="J9" s="4" t="s">
        <v>390</v>
      </c>
      <c r="K9" s="6" t="s">
        <v>105</v>
      </c>
      <c r="L9" s="6" t="s">
        <v>130</v>
      </c>
      <c r="M9" s="752"/>
      <c r="N9" s="675"/>
      <c r="R9" s="8"/>
      <c r="S9" s="11"/>
    </row>
    <row r="10" spans="1:14" s="13" customFormat="1" ht="12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2">
        <v>11</v>
      </c>
      <c r="L10" s="106">
        <v>12</v>
      </c>
      <c r="M10" s="106">
        <v>13</v>
      </c>
      <c r="N10" s="2">
        <v>14</v>
      </c>
    </row>
    <row r="11" spans="1:14" ht="31.5" customHeight="1">
      <c r="A11" s="309">
        <v>1</v>
      </c>
      <c r="B11" s="159" t="s">
        <v>641</v>
      </c>
      <c r="C11" s="149">
        <v>0</v>
      </c>
      <c r="D11" s="149">
        <v>0</v>
      </c>
      <c r="E11" s="149">
        <v>0</v>
      </c>
      <c r="F11" s="149">
        <v>0</v>
      </c>
      <c r="G11" s="149">
        <v>0</v>
      </c>
      <c r="H11" s="149">
        <v>0</v>
      </c>
      <c r="I11" s="149">
        <v>0</v>
      </c>
      <c r="J11" s="149">
        <v>0</v>
      </c>
      <c r="K11" s="149">
        <v>0</v>
      </c>
      <c r="L11" s="149">
        <v>0</v>
      </c>
      <c r="M11" s="149">
        <v>0</v>
      </c>
      <c r="N11" s="8"/>
    </row>
    <row r="12" spans="1:14" ht="33.75" customHeight="1">
      <c r="A12" s="309">
        <v>2</v>
      </c>
      <c r="B12" s="159" t="s">
        <v>642</v>
      </c>
      <c r="C12" s="149">
        <v>0</v>
      </c>
      <c r="D12" s="149">
        <v>0</v>
      </c>
      <c r="E12" s="149">
        <v>0</v>
      </c>
      <c r="F12" s="149">
        <v>0</v>
      </c>
      <c r="G12" s="149">
        <v>0</v>
      </c>
      <c r="H12" s="149">
        <v>0</v>
      </c>
      <c r="I12" s="149">
        <v>0</v>
      </c>
      <c r="J12" s="149">
        <v>0</v>
      </c>
      <c r="K12" s="149">
        <v>0</v>
      </c>
      <c r="L12" s="149">
        <v>0</v>
      </c>
      <c r="M12" s="149">
        <v>0</v>
      </c>
      <c r="N12" s="8"/>
    </row>
    <row r="13" spans="1:14" ht="35.25" customHeight="1">
      <c r="A13" s="309">
        <v>3</v>
      </c>
      <c r="B13" s="159" t="s">
        <v>643</v>
      </c>
      <c r="C13" s="149">
        <v>0</v>
      </c>
      <c r="D13" s="149">
        <v>0</v>
      </c>
      <c r="E13" s="149">
        <v>0</v>
      </c>
      <c r="F13" s="149">
        <v>0</v>
      </c>
      <c r="G13" s="149">
        <v>0</v>
      </c>
      <c r="H13" s="149">
        <v>0</v>
      </c>
      <c r="I13" s="149">
        <v>0</v>
      </c>
      <c r="J13" s="149">
        <v>0</v>
      </c>
      <c r="K13" s="149">
        <v>0</v>
      </c>
      <c r="L13" s="149">
        <v>0</v>
      </c>
      <c r="M13" s="149">
        <v>0</v>
      </c>
      <c r="N13" s="8"/>
    </row>
    <row r="14" spans="1:14" ht="32.25" customHeight="1">
      <c r="A14" s="309">
        <v>4</v>
      </c>
      <c r="B14" s="159" t="s">
        <v>644</v>
      </c>
      <c r="C14" s="149">
        <v>0</v>
      </c>
      <c r="D14" s="149">
        <v>0</v>
      </c>
      <c r="E14" s="149">
        <v>0</v>
      </c>
      <c r="F14" s="149">
        <v>0</v>
      </c>
      <c r="G14" s="149">
        <v>0</v>
      </c>
      <c r="H14" s="149">
        <v>0</v>
      </c>
      <c r="I14" s="149">
        <v>0</v>
      </c>
      <c r="J14" s="149">
        <v>0</v>
      </c>
      <c r="K14" s="149">
        <v>0</v>
      </c>
      <c r="L14" s="149">
        <v>0</v>
      </c>
      <c r="M14" s="149">
        <v>0</v>
      </c>
      <c r="N14" s="8"/>
    </row>
    <row r="15" spans="1:14" ht="31.5" customHeight="1">
      <c r="A15" s="759" t="s">
        <v>19</v>
      </c>
      <c r="B15" s="760"/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8"/>
    </row>
    <row r="16" spans="1:14" ht="12.7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ht="12.75">
      <c r="A17" s="9" t="s">
        <v>8</v>
      </c>
    </row>
    <row r="18" ht="12.75">
      <c r="A18" t="s">
        <v>9</v>
      </c>
    </row>
    <row r="19" spans="1:14" ht="12.75">
      <c r="A19" t="s">
        <v>10</v>
      </c>
      <c r="K19" s="10" t="s">
        <v>11</v>
      </c>
      <c r="L19" s="10" t="s">
        <v>11</v>
      </c>
      <c r="M19" s="10"/>
      <c r="N19" s="10" t="s">
        <v>11</v>
      </c>
    </row>
    <row r="20" spans="1:12" ht="12.75">
      <c r="A20" s="14" t="s">
        <v>474</v>
      </c>
      <c r="J20" s="10"/>
      <c r="K20" s="10"/>
      <c r="L20" s="10"/>
    </row>
    <row r="21" spans="3:13" ht="12.75">
      <c r="C21" s="14" t="s">
        <v>475</v>
      </c>
      <c r="E21" s="11"/>
      <c r="F21" s="11"/>
      <c r="G21" s="11"/>
      <c r="H21" s="11"/>
      <c r="I21" s="11"/>
      <c r="J21" s="11"/>
      <c r="K21" s="11"/>
      <c r="L21" s="11"/>
      <c r="M21" s="11"/>
    </row>
    <row r="22" spans="3:13" ht="12.75">
      <c r="C22" s="14"/>
      <c r="E22" s="11"/>
      <c r="F22" s="11"/>
      <c r="G22" s="11"/>
      <c r="H22" s="11"/>
      <c r="I22" s="11"/>
      <c r="J22" s="11"/>
      <c r="K22" s="11"/>
      <c r="L22" s="11"/>
      <c r="M22" s="11"/>
    </row>
    <row r="23" spans="3:13" ht="12.75">
      <c r="C23" s="14"/>
      <c r="E23" s="11"/>
      <c r="F23" s="11"/>
      <c r="G23" s="11"/>
      <c r="H23" s="11"/>
      <c r="I23" s="11"/>
      <c r="J23" s="11"/>
      <c r="K23" s="11"/>
      <c r="L23" s="11"/>
      <c r="M23" s="11"/>
    </row>
    <row r="24" spans="3:13" ht="12.75">
      <c r="C24" s="14"/>
      <c r="E24" s="11"/>
      <c r="F24" s="11"/>
      <c r="G24" s="11"/>
      <c r="H24" s="11"/>
      <c r="I24" s="11"/>
      <c r="J24" s="11"/>
      <c r="K24" s="11"/>
      <c r="L24" s="11"/>
      <c r="M24" s="11"/>
    </row>
    <row r="25" spans="3:13" ht="12.75">
      <c r="C25" s="14"/>
      <c r="E25" s="11"/>
      <c r="F25" s="11"/>
      <c r="G25" s="11"/>
      <c r="H25" s="11"/>
      <c r="I25" s="11"/>
      <c r="J25" s="11"/>
      <c r="K25" s="11"/>
      <c r="L25" s="11"/>
      <c r="M25" s="11"/>
    </row>
    <row r="26" spans="3:13" ht="12.75">
      <c r="C26" s="14"/>
      <c r="E26" s="11"/>
      <c r="F26" s="11"/>
      <c r="G26" s="11"/>
      <c r="H26" s="11"/>
      <c r="I26" s="11"/>
      <c r="J26" s="11"/>
      <c r="K26" s="11"/>
      <c r="L26" s="11"/>
      <c r="M26" s="11"/>
    </row>
    <row r="27" spans="5:14" ht="12.75"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5:14" ht="12.75"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5.75">
      <c r="A29" s="12" t="s">
        <v>12</v>
      </c>
      <c r="B29" s="12"/>
      <c r="C29" s="12"/>
      <c r="D29" s="12"/>
      <c r="E29" s="12"/>
      <c r="F29" s="12"/>
      <c r="G29" s="12"/>
      <c r="H29" s="12"/>
      <c r="K29" s="13"/>
      <c r="L29" s="755" t="s">
        <v>13</v>
      </c>
      <c r="M29" s="755"/>
      <c r="N29" s="755"/>
    </row>
    <row r="30" spans="1:14" ht="15.75">
      <c r="A30" s="755" t="s">
        <v>14</v>
      </c>
      <c r="B30" s="755"/>
      <c r="C30" s="755"/>
      <c r="D30" s="755"/>
      <c r="E30" s="755"/>
      <c r="F30" s="755"/>
      <c r="G30" s="755"/>
      <c r="H30" s="755"/>
      <c r="I30" s="755"/>
      <c r="J30" s="755"/>
      <c r="K30" s="755"/>
      <c r="L30" s="755"/>
      <c r="M30" s="755"/>
      <c r="N30" s="755"/>
    </row>
    <row r="31" spans="1:14" ht="15.75">
      <c r="A31" s="755" t="s">
        <v>15</v>
      </c>
      <c r="B31" s="755"/>
      <c r="C31" s="755"/>
      <c r="D31" s="755"/>
      <c r="E31" s="755"/>
      <c r="F31" s="755"/>
      <c r="G31" s="755"/>
      <c r="H31" s="755"/>
      <c r="I31" s="755"/>
      <c r="J31" s="755"/>
      <c r="K31" s="755"/>
      <c r="L31" s="755"/>
      <c r="M31" s="755"/>
      <c r="N31" s="755"/>
    </row>
    <row r="32" spans="11:14" ht="12.75">
      <c r="K32" s="686" t="s">
        <v>86</v>
      </c>
      <c r="L32" s="686"/>
      <c r="M32" s="686"/>
      <c r="N32" s="686"/>
    </row>
    <row r="33" spans="1:14" ht="12.75">
      <c r="A33" s="754"/>
      <c r="B33" s="754"/>
      <c r="C33" s="754"/>
      <c r="D33" s="754"/>
      <c r="E33" s="754"/>
      <c r="F33" s="754"/>
      <c r="G33" s="754"/>
      <c r="H33" s="754"/>
      <c r="I33" s="754"/>
      <c r="J33" s="754"/>
      <c r="K33" s="754"/>
      <c r="L33" s="754"/>
      <c r="M33" s="754"/>
      <c r="N33" s="754"/>
    </row>
    <row r="36" ht="15.75" customHeight="1"/>
    <row r="37" ht="15.75" customHeight="1"/>
  </sheetData>
  <sheetProtection/>
  <mergeCells count="18">
    <mergeCell ref="A15:B15"/>
    <mergeCell ref="M8:M9"/>
    <mergeCell ref="A7:B7"/>
    <mergeCell ref="D1:J1"/>
    <mergeCell ref="A2:N2"/>
    <mergeCell ref="A3:N3"/>
    <mergeCell ref="A5:N5"/>
    <mergeCell ref="L7:N7"/>
    <mergeCell ref="A33:N33"/>
    <mergeCell ref="N8:N9"/>
    <mergeCell ref="L29:N29"/>
    <mergeCell ref="A30:N30"/>
    <mergeCell ref="A31:N31"/>
    <mergeCell ref="K32:N32"/>
    <mergeCell ref="A8:A9"/>
    <mergeCell ref="B8:B9"/>
    <mergeCell ref="C8:G8"/>
    <mergeCell ref="H8:L8"/>
  </mergeCells>
  <printOptions horizontalCentered="1"/>
  <pageMargins left="0.7086614173228347" right="0.7086614173228347" top="1.0236220472440944" bottom="0" header="0.31496062992125984" footer="0.31496062992125984"/>
  <pageSetup fitToHeight="1" fitToWidth="1" horizontalDpi="600" verticalDpi="6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view="pageBreakPreview" zoomScale="90" zoomScaleSheetLayoutView="90" zoomScalePageLayoutView="0" workbookViewId="0" topLeftCell="A4">
      <selection activeCell="R11" sqref="R11:R15"/>
    </sheetView>
  </sheetViews>
  <sheetFormatPr defaultColWidth="9.140625" defaultRowHeight="12.75"/>
  <cols>
    <col min="1" max="1" width="7.140625" style="14" customWidth="1"/>
    <col min="2" max="2" width="9.00390625" style="14" customWidth="1"/>
    <col min="3" max="3" width="10.28125" style="14" customWidth="1"/>
    <col min="4" max="4" width="10.7109375" style="14" customWidth="1"/>
    <col min="5" max="6" width="9.140625" style="14" customWidth="1"/>
    <col min="7" max="7" width="11.7109375" style="14" customWidth="1"/>
    <col min="8" max="8" width="11.00390625" style="14" customWidth="1"/>
    <col min="9" max="9" width="10.28125" style="14" customWidth="1"/>
    <col min="10" max="10" width="9.57421875" style="14" customWidth="1"/>
    <col min="11" max="11" width="11.7109375" style="14" customWidth="1"/>
    <col min="12" max="12" width="10.7109375" style="14" customWidth="1"/>
    <col min="13" max="13" width="10.57421875" style="14" customWidth="1"/>
    <col min="14" max="14" width="10.7109375" style="14" customWidth="1"/>
    <col min="15" max="15" width="10.421875" style="14" customWidth="1"/>
    <col min="16" max="16" width="9.140625" style="14" customWidth="1"/>
    <col min="17" max="17" width="11.00390625" style="14" customWidth="1"/>
    <col min="18" max="16384" width="9.140625" style="14" customWidth="1"/>
  </cols>
  <sheetData>
    <row r="1" spans="15:17" ht="12.75" customHeight="1">
      <c r="O1" s="682" t="s">
        <v>62</v>
      </c>
      <c r="P1" s="682"/>
      <c r="Q1" s="682"/>
    </row>
    <row r="2" spans="1:17" ht="15">
      <c r="A2" s="761" t="s">
        <v>0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1"/>
      <c r="Q2" s="761"/>
    </row>
    <row r="3" spans="1:17" ht="20.25">
      <c r="A3" s="767" t="s">
        <v>753</v>
      </c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767"/>
      <c r="Q3" s="767"/>
    </row>
    <row r="4" ht="11.25" customHeight="1"/>
    <row r="5" spans="1:12" ht="15.75">
      <c r="A5" s="762" t="s">
        <v>758</v>
      </c>
      <c r="B5" s="762"/>
      <c r="C5" s="762"/>
      <c r="D5" s="762"/>
      <c r="E5" s="762"/>
      <c r="F5" s="762"/>
      <c r="G5" s="762"/>
      <c r="H5" s="762"/>
      <c r="I5" s="762"/>
      <c r="J5" s="762"/>
      <c r="K5" s="762"/>
      <c r="L5" s="762"/>
    </row>
    <row r="6" ht="12.75">
      <c r="L6" s="14" t="s">
        <v>802</v>
      </c>
    </row>
    <row r="7" spans="1:17" ht="17.25" customHeight="1">
      <c r="A7" s="686" t="s">
        <v>652</v>
      </c>
      <c r="B7" s="686"/>
      <c r="N7" s="749" t="s">
        <v>899</v>
      </c>
      <c r="O7" s="749"/>
      <c r="P7" s="749"/>
      <c r="Q7" s="749"/>
    </row>
    <row r="8" spans="1:17" ht="24" customHeight="1">
      <c r="A8" s="763" t="s">
        <v>2</v>
      </c>
      <c r="B8" s="763" t="s">
        <v>3</v>
      </c>
      <c r="C8" s="702" t="s">
        <v>800</v>
      </c>
      <c r="D8" s="702"/>
      <c r="E8" s="702"/>
      <c r="F8" s="702"/>
      <c r="G8" s="702"/>
      <c r="H8" s="760" t="s">
        <v>384</v>
      </c>
      <c r="I8" s="702"/>
      <c r="J8" s="702"/>
      <c r="K8" s="702"/>
      <c r="L8" s="702"/>
      <c r="M8" s="764" t="s">
        <v>117</v>
      </c>
      <c r="N8" s="765"/>
      <c r="O8" s="765"/>
      <c r="P8" s="765"/>
      <c r="Q8" s="766"/>
    </row>
    <row r="9" spans="1:18" s="13" customFormat="1" ht="60" customHeight="1">
      <c r="A9" s="763"/>
      <c r="B9" s="763"/>
      <c r="C9" s="316" t="s">
        <v>648</v>
      </c>
      <c r="D9" s="316" t="s">
        <v>645</v>
      </c>
      <c r="E9" s="316" t="s">
        <v>646</v>
      </c>
      <c r="F9" s="316" t="s">
        <v>245</v>
      </c>
      <c r="G9" s="316" t="s">
        <v>129</v>
      </c>
      <c r="H9" s="316" t="s">
        <v>648</v>
      </c>
      <c r="I9" s="316" t="s">
        <v>645</v>
      </c>
      <c r="J9" s="316" t="s">
        <v>646</v>
      </c>
      <c r="K9" s="358" t="s">
        <v>245</v>
      </c>
      <c r="L9" s="316" t="s">
        <v>393</v>
      </c>
      <c r="M9" s="316" t="s">
        <v>648</v>
      </c>
      <c r="N9" s="316" t="s">
        <v>645</v>
      </c>
      <c r="O9" s="316" t="s">
        <v>646</v>
      </c>
      <c r="P9" s="358" t="s">
        <v>245</v>
      </c>
      <c r="Q9" s="316" t="s">
        <v>131</v>
      </c>
      <c r="R9" s="29"/>
    </row>
    <row r="10" spans="1:17" s="59" customFormat="1" ht="12.75">
      <c r="A10" s="58">
        <v>1</v>
      </c>
      <c r="B10" s="58">
        <v>2</v>
      </c>
      <c r="C10" s="58">
        <v>3</v>
      </c>
      <c r="D10" s="58">
        <v>4</v>
      </c>
      <c r="E10" s="58">
        <v>5</v>
      </c>
      <c r="F10" s="58">
        <v>6</v>
      </c>
      <c r="G10" s="58">
        <v>7</v>
      </c>
      <c r="H10" s="58">
        <v>8</v>
      </c>
      <c r="I10" s="58">
        <v>9</v>
      </c>
      <c r="J10" s="58">
        <v>10</v>
      </c>
      <c r="K10" s="58">
        <v>11</v>
      </c>
      <c r="L10" s="58">
        <v>12</v>
      </c>
      <c r="M10" s="58">
        <v>13</v>
      </c>
      <c r="N10" s="58">
        <v>14</v>
      </c>
      <c r="O10" s="58">
        <v>15</v>
      </c>
      <c r="P10" s="58">
        <v>16</v>
      </c>
      <c r="Q10" s="58">
        <v>17</v>
      </c>
    </row>
    <row r="11" spans="1:17" ht="37.5" customHeight="1">
      <c r="A11" s="149">
        <v>1</v>
      </c>
      <c r="B11" s="159" t="s">
        <v>641</v>
      </c>
      <c r="C11" s="332">
        <v>13469</v>
      </c>
      <c r="D11" s="332">
        <v>1572</v>
      </c>
      <c r="E11" s="332">
        <v>203</v>
      </c>
      <c r="F11" s="332">
        <v>0</v>
      </c>
      <c r="G11" s="332">
        <f>SUM(C11:F11)</f>
        <v>15244</v>
      </c>
      <c r="H11" s="413">
        <f>M11/220</f>
        <v>11409.286363636364</v>
      </c>
      <c r="I11" s="413">
        <f aca="true" t="shared" si="0" ref="I11:J14">N11/220</f>
        <v>1390.2681818181818</v>
      </c>
      <c r="J11" s="413">
        <f t="shared" si="0"/>
        <v>161.73636363636365</v>
      </c>
      <c r="K11" s="332">
        <v>0</v>
      </c>
      <c r="L11" s="413">
        <f>SUM(H11:K11)</f>
        <v>12961.29090909091</v>
      </c>
      <c r="M11" s="332">
        <v>2510043</v>
      </c>
      <c r="N11" s="332">
        <v>305859</v>
      </c>
      <c r="O11" s="332">
        <v>35582</v>
      </c>
      <c r="P11" s="332">
        <v>0</v>
      </c>
      <c r="Q11" s="413">
        <f>SUM(M11:P11)</f>
        <v>2851484</v>
      </c>
    </row>
    <row r="12" spans="1:22" ht="42" customHeight="1">
      <c r="A12" s="149">
        <v>2</v>
      </c>
      <c r="B12" s="159" t="s">
        <v>642</v>
      </c>
      <c r="C12" s="332">
        <v>8145</v>
      </c>
      <c r="D12" s="332">
        <v>395</v>
      </c>
      <c r="E12" s="332">
        <v>27</v>
      </c>
      <c r="F12" s="332">
        <v>0</v>
      </c>
      <c r="G12" s="332">
        <f>SUM(C12:F12)</f>
        <v>8567</v>
      </c>
      <c r="H12" s="413">
        <f>M12/220</f>
        <v>7153.677272727273</v>
      </c>
      <c r="I12" s="413">
        <f t="shared" si="0"/>
        <v>363.9227272727273</v>
      </c>
      <c r="J12" s="413">
        <f t="shared" si="0"/>
        <v>21.8</v>
      </c>
      <c r="K12" s="516">
        <v>0</v>
      </c>
      <c r="L12" s="413">
        <f>SUM(H12:K12)</f>
        <v>7539.400000000001</v>
      </c>
      <c r="M12" s="332">
        <v>1573809</v>
      </c>
      <c r="N12" s="332">
        <v>80063</v>
      </c>
      <c r="O12" s="332">
        <v>4796</v>
      </c>
      <c r="P12" s="332">
        <v>0</v>
      </c>
      <c r="Q12" s="413">
        <f>SUM(M12:P12)</f>
        <v>1658668</v>
      </c>
      <c r="V12" s="14">
        <f>M12+U12</f>
        <v>1573809</v>
      </c>
    </row>
    <row r="13" spans="1:19" ht="31.5" customHeight="1">
      <c r="A13" s="149">
        <v>3</v>
      </c>
      <c r="B13" s="159" t="s">
        <v>643</v>
      </c>
      <c r="C13" s="332">
        <v>2363</v>
      </c>
      <c r="D13" s="332">
        <v>213</v>
      </c>
      <c r="E13" s="332">
        <v>0</v>
      </c>
      <c r="F13" s="332">
        <v>0</v>
      </c>
      <c r="G13" s="332">
        <f>SUM(C13:F13)</f>
        <v>2576</v>
      </c>
      <c r="H13" s="413">
        <f>M13/220</f>
        <v>2317.1</v>
      </c>
      <c r="I13" s="413">
        <f t="shared" si="0"/>
        <v>215.90454545454546</v>
      </c>
      <c r="J13" s="413">
        <f t="shared" si="0"/>
        <v>0</v>
      </c>
      <c r="K13" s="332">
        <v>0</v>
      </c>
      <c r="L13" s="413">
        <f>SUM(H13:K13)</f>
        <v>2533.004545454545</v>
      </c>
      <c r="M13" s="332">
        <v>509762</v>
      </c>
      <c r="N13" s="332">
        <v>47499</v>
      </c>
      <c r="O13" s="332">
        <v>0</v>
      </c>
      <c r="P13" s="332">
        <v>0</v>
      </c>
      <c r="Q13" s="413">
        <f>SUM(M13:P13)</f>
        <v>557261</v>
      </c>
      <c r="S13" s="14" t="s">
        <v>121</v>
      </c>
    </row>
    <row r="14" spans="1:17" ht="34.5" customHeight="1">
      <c r="A14" s="149">
        <v>4</v>
      </c>
      <c r="B14" s="159" t="s">
        <v>644</v>
      </c>
      <c r="C14" s="332">
        <v>9069</v>
      </c>
      <c r="D14" s="332">
        <v>448</v>
      </c>
      <c r="E14" s="332">
        <v>76</v>
      </c>
      <c r="F14" s="332">
        <v>0</v>
      </c>
      <c r="G14" s="332">
        <f>SUM(C14:F14)</f>
        <v>9593</v>
      </c>
      <c r="H14" s="413">
        <f>M14/220</f>
        <v>7814.159090909091</v>
      </c>
      <c r="I14" s="413">
        <f t="shared" si="0"/>
        <v>429.6090909090909</v>
      </c>
      <c r="J14" s="413">
        <f t="shared" si="0"/>
        <v>70.07272727272728</v>
      </c>
      <c r="K14" s="332">
        <f>SUM(K11:K13)</f>
        <v>0</v>
      </c>
      <c r="L14" s="413">
        <f>SUM(H14:K14)</f>
        <v>8313.84090909091</v>
      </c>
      <c r="M14" s="332">
        <v>1719115</v>
      </c>
      <c r="N14" s="332">
        <v>94514</v>
      </c>
      <c r="O14" s="332">
        <v>15416</v>
      </c>
      <c r="P14" s="332">
        <v>0</v>
      </c>
      <c r="Q14" s="413">
        <f>SUM(M14:P14)</f>
        <v>1829045</v>
      </c>
    </row>
    <row r="15" spans="1:17" ht="40.5" customHeight="1">
      <c r="A15" s="759" t="s">
        <v>634</v>
      </c>
      <c r="B15" s="760"/>
      <c r="C15" s="310">
        <f>SUM(C11:C14)</f>
        <v>33046</v>
      </c>
      <c r="D15" s="310">
        <f>SUM(D11:D14)</f>
        <v>2628</v>
      </c>
      <c r="E15" s="310">
        <f>SUM(E11:E14)</f>
        <v>306</v>
      </c>
      <c r="F15" s="310">
        <f>SUM(F11:F14)</f>
        <v>0</v>
      </c>
      <c r="G15" s="310">
        <f>SUM(C15:F15)</f>
        <v>35980</v>
      </c>
      <c r="H15" s="517">
        <f>SUM(H11:H14)</f>
        <v>28694.22272727273</v>
      </c>
      <c r="I15" s="517">
        <f>SUM(I11:I14)</f>
        <v>2399.7045454545455</v>
      </c>
      <c r="J15" s="517">
        <f>SUM(J11:J14)</f>
        <v>253.60909090909092</v>
      </c>
      <c r="K15" s="310">
        <v>0</v>
      </c>
      <c r="L15" s="487">
        <f>SUM(L11:L14)</f>
        <v>31347.53636363637</v>
      </c>
      <c r="M15" s="310">
        <f>SUM(M11:M14)</f>
        <v>6312729</v>
      </c>
      <c r="N15" s="310">
        <f>SUM(N11:N14)</f>
        <v>527935</v>
      </c>
      <c r="O15" s="310">
        <f>SUM(O11:O14)</f>
        <v>55794</v>
      </c>
      <c r="P15" s="310">
        <v>0</v>
      </c>
      <c r="Q15" s="517">
        <f>SUM(Q11:Q14)</f>
        <v>6896458</v>
      </c>
    </row>
    <row r="16" spans="1:17" ht="22.5" customHeight="1">
      <c r="A16" s="65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560"/>
      <c r="M16" s="20"/>
      <c r="N16" s="20"/>
      <c r="O16" s="20"/>
      <c r="P16" s="20"/>
      <c r="Q16" s="383"/>
    </row>
    <row r="17" spans="1:4" ht="12.75">
      <c r="A17" s="9" t="s">
        <v>8</v>
      </c>
      <c r="B17"/>
      <c r="C17"/>
      <c r="D17"/>
    </row>
    <row r="18" spans="1:4" ht="12.75">
      <c r="A18" t="s">
        <v>9</v>
      </c>
      <c r="B18"/>
      <c r="C18"/>
      <c r="D18"/>
    </row>
    <row r="19" spans="1:12" ht="12.75">
      <c r="A19" t="s">
        <v>10</v>
      </c>
      <c r="B19"/>
      <c r="C19"/>
      <c r="D19"/>
      <c r="I19" s="10"/>
      <c r="J19" s="10"/>
      <c r="K19" s="10"/>
      <c r="L19" s="10"/>
    </row>
    <row r="20" spans="1:17" ht="12.75">
      <c r="A20" s="14" t="s">
        <v>474</v>
      </c>
      <c r="B20"/>
      <c r="C20"/>
      <c r="D20"/>
      <c r="E20"/>
      <c r="F20"/>
      <c r="G20"/>
      <c r="H20"/>
      <c r="I20"/>
      <c r="J20" s="10"/>
      <c r="K20" s="10"/>
      <c r="L20" s="10"/>
      <c r="M20"/>
      <c r="N20"/>
      <c r="O20"/>
      <c r="P20"/>
      <c r="Q20"/>
    </row>
    <row r="21" spans="1:17" ht="12.75">
      <c r="A21"/>
      <c r="B21"/>
      <c r="C21" s="14" t="s">
        <v>475</v>
      </c>
      <c r="D21"/>
      <c r="E21" s="11"/>
      <c r="F21" s="11"/>
      <c r="G21" s="11"/>
      <c r="H21" s="11"/>
      <c r="I21" s="11"/>
      <c r="J21" s="11"/>
      <c r="K21" s="11"/>
      <c r="L21" s="11"/>
      <c r="M21" s="11"/>
      <c r="N21"/>
      <c r="O21"/>
      <c r="P21"/>
      <c r="Q21"/>
    </row>
    <row r="22" spans="1:17" ht="12.75">
      <c r="A22"/>
      <c r="B22"/>
      <c r="D22"/>
      <c r="E22" s="11"/>
      <c r="F22" s="11"/>
      <c r="G22" s="11"/>
      <c r="H22" s="11"/>
      <c r="I22" s="11"/>
      <c r="J22" s="11"/>
      <c r="K22" s="11"/>
      <c r="L22" s="11"/>
      <c r="M22" s="11"/>
      <c r="N22"/>
      <c r="O22"/>
      <c r="P22"/>
      <c r="Q22"/>
    </row>
    <row r="23" spans="1:17" ht="12.75">
      <c r="A23"/>
      <c r="B23"/>
      <c r="D23"/>
      <c r="E23" s="11"/>
      <c r="F23" s="11"/>
      <c r="G23" s="11"/>
      <c r="H23" s="11"/>
      <c r="I23" s="11"/>
      <c r="J23" s="11"/>
      <c r="K23" s="11"/>
      <c r="L23" s="11"/>
      <c r="M23" s="11"/>
      <c r="N23"/>
      <c r="O23"/>
      <c r="P23"/>
      <c r="Q23"/>
    </row>
    <row r="24" spans="1:17" ht="12.75">
      <c r="A24"/>
      <c r="B24"/>
      <c r="D24"/>
      <c r="E24" s="11"/>
      <c r="F24" s="11"/>
      <c r="G24" s="11"/>
      <c r="H24" s="11"/>
      <c r="I24" s="11"/>
      <c r="J24" s="11"/>
      <c r="K24" s="11"/>
      <c r="L24" s="11"/>
      <c r="M24" s="11"/>
      <c r="N24"/>
      <c r="O24"/>
      <c r="P24"/>
      <c r="Q24"/>
    </row>
    <row r="25" spans="1:17" ht="16.5" customHeight="1">
      <c r="A25"/>
      <c r="B25"/>
      <c r="D25"/>
      <c r="E25" s="11"/>
      <c r="F25" s="11"/>
      <c r="G25" s="11"/>
      <c r="H25" s="11"/>
      <c r="I25" s="11"/>
      <c r="J25" s="11"/>
      <c r="K25" s="11"/>
      <c r="L25" s="11"/>
      <c r="M25" s="11"/>
      <c r="N25"/>
      <c r="O25"/>
      <c r="P25"/>
      <c r="Q25"/>
    </row>
    <row r="26" spans="1:17" ht="12.75">
      <c r="A26"/>
      <c r="B26"/>
      <c r="D26"/>
      <c r="E26" s="11"/>
      <c r="F26" s="11"/>
      <c r="G26" s="11"/>
      <c r="H26" s="11"/>
      <c r="I26" s="11"/>
      <c r="J26" s="11"/>
      <c r="K26" s="11"/>
      <c r="L26" s="11"/>
      <c r="M26" s="11"/>
      <c r="N26"/>
      <c r="O26"/>
      <c r="P26"/>
      <c r="Q26"/>
    </row>
    <row r="27" spans="1:17" ht="12.75">
      <c r="A27"/>
      <c r="B27"/>
      <c r="D27"/>
      <c r="E27" s="11"/>
      <c r="F27" s="11"/>
      <c r="G27" s="11"/>
      <c r="H27" s="11"/>
      <c r="I27" s="11"/>
      <c r="J27" s="11"/>
      <c r="K27" s="11"/>
      <c r="L27" s="11"/>
      <c r="M27" s="11"/>
      <c r="N27"/>
      <c r="O27"/>
      <c r="P27"/>
      <c r="Q27"/>
    </row>
    <row r="28" spans="1:17" ht="12.75">
      <c r="A28"/>
      <c r="B28"/>
      <c r="D28"/>
      <c r="E28" s="11"/>
      <c r="F28" s="11"/>
      <c r="G28" s="11"/>
      <c r="H28" s="11"/>
      <c r="I28" s="11"/>
      <c r="J28" s="11"/>
      <c r="K28" s="11"/>
      <c r="L28" s="11"/>
      <c r="M28" s="11"/>
      <c r="N28"/>
      <c r="O28"/>
      <c r="P28"/>
      <c r="Q28"/>
    </row>
    <row r="29" spans="1:17" ht="12.75">
      <c r="A29"/>
      <c r="B29"/>
      <c r="D29"/>
      <c r="E29" s="11"/>
      <c r="F29" s="11"/>
      <c r="G29" s="11"/>
      <c r="H29" s="11"/>
      <c r="I29" s="11"/>
      <c r="J29" s="11"/>
      <c r="K29" s="11"/>
      <c r="L29" s="11"/>
      <c r="M29" s="11"/>
      <c r="N29"/>
      <c r="O29"/>
      <c r="P29"/>
      <c r="Q29"/>
    </row>
    <row r="30" spans="1:17" ht="12.75">
      <c r="A30" s="13" t="s">
        <v>12</v>
      </c>
      <c r="B30" s="13"/>
      <c r="C30" s="13"/>
      <c r="D30" s="13"/>
      <c r="E30" s="13"/>
      <c r="F30" s="13"/>
      <c r="G30" s="13"/>
      <c r="H30" s="14" t="s">
        <v>11</v>
      </c>
      <c r="I30" s="13"/>
      <c r="O30" s="645" t="s">
        <v>13</v>
      </c>
      <c r="P30" s="645"/>
      <c r="Q30" s="768"/>
    </row>
    <row r="31" spans="1:17" ht="12.75">
      <c r="A31" s="645" t="s">
        <v>14</v>
      </c>
      <c r="B31" s="645"/>
      <c r="C31" s="645"/>
      <c r="D31" s="645"/>
      <c r="E31" s="645"/>
      <c r="F31" s="645"/>
      <c r="G31" s="645"/>
      <c r="H31" s="645"/>
      <c r="I31" s="645"/>
      <c r="J31" s="645"/>
      <c r="K31" s="645"/>
      <c r="L31" s="645"/>
      <c r="M31" s="645"/>
      <c r="N31" s="645"/>
      <c r="O31" s="645"/>
      <c r="P31" s="645"/>
      <c r="Q31" s="645"/>
    </row>
    <row r="32" spans="1:17" ht="12.75">
      <c r="A32" s="645" t="s">
        <v>94</v>
      </c>
      <c r="B32" s="645"/>
      <c r="C32" s="645"/>
      <c r="D32" s="645"/>
      <c r="E32" s="645"/>
      <c r="F32" s="645"/>
      <c r="G32" s="645"/>
      <c r="H32" s="645"/>
      <c r="I32" s="645"/>
      <c r="J32" s="645"/>
      <c r="K32" s="645"/>
      <c r="L32" s="645"/>
      <c r="M32" s="645"/>
      <c r="N32" s="645"/>
      <c r="O32" s="645"/>
      <c r="P32" s="645"/>
      <c r="Q32" s="645"/>
    </row>
    <row r="33" spans="1:17" ht="12.75">
      <c r="A33" s="13"/>
      <c r="B33" s="13"/>
      <c r="C33" s="13"/>
      <c r="D33" s="13"/>
      <c r="E33" s="13"/>
      <c r="F33" s="13"/>
      <c r="N33" s="686" t="s">
        <v>86</v>
      </c>
      <c r="O33" s="686"/>
      <c r="P33" s="686"/>
      <c r="Q33" s="686"/>
    </row>
    <row r="34" spans="1:12" ht="12.75">
      <c r="A34" s="769"/>
      <c r="B34" s="769"/>
      <c r="C34" s="769"/>
      <c r="D34" s="769"/>
      <c r="E34" s="769"/>
      <c r="F34" s="769"/>
      <c r="G34" s="769"/>
      <c r="H34" s="769"/>
      <c r="I34" s="769"/>
      <c r="J34" s="769"/>
      <c r="K34" s="769"/>
      <c r="L34" s="769"/>
    </row>
    <row r="35" ht="12.75" customHeight="1"/>
    <row r="36" ht="12.75" customHeight="1">
      <c r="R36" s="117"/>
    </row>
  </sheetData>
  <sheetProtection/>
  <mergeCells count="17">
    <mergeCell ref="N33:Q33"/>
    <mergeCell ref="A7:B7"/>
    <mergeCell ref="O30:Q30"/>
    <mergeCell ref="A31:Q31"/>
    <mergeCell ref="N7:Q7"/>
    <mergeCell ref="A34:L34"/>
    <mergeCell ref="A32:Q32"/>
    <mergeCell ref="A15:B15"/>
    <mergeCell ref="A2:Q2"/>
    <mergeCell ref="O1:Q1"/>
    <mergeCell ref="A5:L5"/>
    <mergeCell ref="A8:A9"/>
    <mergeCell ref="B8:B9"/>
    <mergeCell ref="C8:G8"/>
    <mergeCell ref="H8:L8"/>
    <mergeCell ref="M8:Q8"/>
    <mergeCell ref="A3:Q3"/>
  </mergeCells>
  <printOptions horizontalCentered="1"/>
  <pageMargins left="0.7086614173228347" right="0.7086614173228347" top="1.0236220472440944" bottom="0" header="0.31496062992125984" footer="0.31496062992125984"/>
  <pageSetup fitToHeight="1" fitToWidth="1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view="pageBreakPreview" zoomScale="80" zoomScaleSheetLayoutView="80" zoomScalePageLayoutView="0" workbookViewId="0" topLeftCell="A1">
      <selection activeCell="S11" sqref="S11:S15"/>
    </sheetView>
  </sheetViews>
  <sheetFormatPr defaultColWidth="9.140625" defaultRowHeight="12.75"/>
  <cols>
    <col min="1" max="1" width="7.140625" style="14" customWidth="1"/>
    <col min="2" max="2" width="10.7109375" style="14" customWidth="1"/>
    <col min="3" max="3" width="9.57421875" style="14" customWidth="1"/>
    <col min="4" max="4" width="9.28125" style="14" customWidth="1"/>
    <col min="5" max="6" width="9.140625" style="14" customWidth="1"/>
    <col min="7" max="7" width="10.8515625" style="14" customWidth="1"/>
    <col min="8" max="8" width="10.28125" style="14" customWidth="1"/>
    <col min="9" max="9" width="10.8515625" style="14" customWidth="1"/>
    <col min="10" max="10" width="10.28125" style="14" customWidth="1"/>
    <col min="11" max="11" width="11.28125" style="14" customWidth="1"/>
    <col min="12" max="12" width="11.7109375" style="14" customWidth="1"/>
    <col min="13" max="13" width="9.7109375" style="14" customWidth="1"/>
    <col min="14" max="14" width="8.7109375" style="14" customWidth="1"/>
    <col min="15" max="15" width="8.8515625" style="14" customWidth="1"/>
    <col min="16" max="16" width="9.140625" style="14" customWidth="1"/>
    <col min="17" max="17" width="11.00390625" style="14" customWidth="1"/>
    <col min="18" max="18" width="9.140625" style="14" hidden="1" customWidth="1"/>
    <col min="19" max="16384" width="9.140625" style="14" customWidth="1"/>
  </cols>
  <sheetData>
    <row r="1" spans="15:17" ht="12.75" customHeight="1">
      <c r="O1" s="682" t="s">
        <v>63</v>
      </c>
      <c r="P1" s="682"/>
      <c r="Q1" s="682"/>
    </row>
    <row r="2" spans="1:17" ht="15.75">
      <c r="A2" s="683" t="s">
        <v>0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</row>
    <row r="3" spans="1:17" ht="20.25">
      <c r="A3" s="767" t="s">
        <v>753</v>
      </c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767"/>
      <c r="Q3" s="767"/>
    </row>
    <row r="4" ht="11.25" customHeight="1"/>
    <row r="5" spans="1:12" ht="15.75">
      <c r="A5" s="762" t="s">
        <v>385</v>
      </c>
      <c r="B5" s="762"/>
      <c r="C5" s="762"/>
      <c r="D5" s="762"/>
      <c r="E5" s="762"/>
      <c r="F5" s="762"/>
      <c r="G5" s="762"/>
      <c r="H5" s="762"/>
      <c r="I5" s="762"/>
      <c r="J5" s="762"/>
      <c r="K5" s="762"/>
      <c r="L5" s="762"/>
    </row>
    <row r="7" spans="1:18" ht="12" customHeight="1">
      <c r="A7" s="686" t="s">
        <v>652</v>
      </c>
      <c r="B7" s="686"/>
      <c r="N7" s="749" t="s">
        <v>900</v>
      </c>
      <c r="O7" s="749"/>
      <c r="P7" s="749"/>
      <c r="Q7" s="749"/>
      <c r="R7" s="749"/>
    </row>
    <row r="8" spans="1:17" s="13" customFormat="1" ht="29.25" customHeight="1">
      <c r="A8" s="675" t="s">
        <v>2</v>
      </c>
      <c r="B8" s="675" t="s">
        <v>3</v>
      </c>
      <c r="C8" s="770" t="s">
        <v>801</v>
      </c>
      <c r="D8" s="770"/>
      <c r="E8" s="770"/>
      <c r="F8" s="680"/>
      <c r="G8" s="680"/>
      <c r="H8" s="770" t="s">
        <v>386</v>
      </c>
      <c r="I8" s="770"/>
      <c r="J8" s="770"/>
      <c r="K8" s="770"/>
      <c r="L8" s="770"/>
      <c r="M8" s="657" t="s">
        <v>117</v>
      </c>
      <c r="N8" s="658"/>
      <c r="O8" s="658"/>
      <c r="P8" s="658"/>
      <c r="Q8" s="659"/>
    </row>
    <row r="9" spans="1:19" s="13" customFormat="1" ht="66" customHeight="1">
      <c r="A9" s="675"/>
      <c r="B9" s="675"/>
      <c r="C9" s="4" t="s">
        <v>648</v>
      </c>
      <c r="D9" s="4" t="s">
        <v>645</v>
      </c>
      <c r="E9" s="4" t="s">
        <v>646</v>
      </c>
      <c r="F9" s="6" t="s">
        <v>245</v>
      </c>
      <c r="G9" s="6" t="s">
        <v>129</v>
      </c>
      <c r="H9" s="4" t="s">
        <v>648</v>
      </c>
      <c r="I9" s="4" t="s">
        <v>645</v>
      </c>
      <c r="J9" s="4" t="s">
        <v>646</v>
      </c>
      <c r="K9" s="4" t="s">
        <v>245</v>
      </c>
      <c r="L9" s="4" t="s">
        <v>130</v>
      </c>
      <c r="M9" s="4" t="s">
        <v>648</v>
      </c>
      <c r="N9" s="4" t="s">
        <v>645</v>
      </c>
      <c r="O9" s="4" t="s">
        <v>646</v>
      </c>
      <c r="P9" s="6" t="s">
        <v>245</v>
      </c>
      <c r="Q9" s="4" t="s">
        <v>131</v>
      </c>
      <c r="R9" s="28"/>
      <c r="S9" s="29"/>
    </row>
    <row r="10" spans="1:17" s="13" customFormat="1" ht="12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6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315">
        <v>14</v>
      </c>
      <c r="O10" s="1">
        <v>15</v>
      </c>
      <c r="P10" s="4">
        <v>16</v>
      </c>
      <c r="Q10" s="4">
        <v>17</v>
      </c>
    </row>
    <row r="11" spans="1:20" ht="24" customHeight="1">
      <c r="A11" s="16">
        <v>1</v>
      </c>
      <c r="B11" s="159" t="s">
        <v>641</v>
      </c>
      <c r="C11" s="332">
        <v>12714</v>
      </c>
      <c r="D11" s="332">
        <v>75</v>
      </c>
      <c r="E11" s="332">
        <v>89</v>
      </c>
      <c r="F11" s="520">
        <v>0</v>
      </c>
      <c r="G11" s="520">
        <f>SUM(C11:F11)</f>
        <v>12878</v>
      </c>
      <c r="H11" s="413">
        <f aca="true" t="shared" si="0" ref="H11:K14">M11/220</f>
        <v>10866.940909090908</v>
      </c>
      <c r="I11" s="413">
        <f t="shared" si="0"/>
        <v>25.80909090909091</v>
      </c>
      <c r="J11" s="413">
        <f t="shared" si="0"/>
        <v>69.29545454545455</v>
      </c>
      <c r="K11" s="413">
        <f t="shared" si="0"/>
        <v>0</v>
      </c>
      <c r="L11" s="413">
        <f>SUM(H11:K11)</f>
        <v>10962.045454545454</v>
      </c>
      <c r="M11" s="590">
        <v>2390727</v>
      </c>
      <c r="N11" s="591">
        <v>5678</v>
      </c>
      <c r="O11" s="591">
        <v>15245</v>
      </c>
      <c r="P11" s="332">
        <v>0</v>
      </c>
      <c r="Q11" s="332">
        <f>SUM(M11:P11)</f>
        <v>2411650</v>
      </c>
      <c r="T11" s="421"/>
    </row>
    <row r="12" spans="1:20" ht="27" customHeight="1">
      <c r="A12" s="16">
        <v>2</v>
      </c>
      <c r="B12" s="159" t="s">
        <v>642</v>
      </c>
      <c r="C12" s="332">
        <v>7930</v>
      </c>
      <c r="D12" s="332">
        <v>42</v>
      </c>
      <c r="E12" s="332">
        <v>32</v>
      </c>
      <c r="F12" s="520">
        <v>0</v>
      </c>
      <c r="G12" s="520">
        <f>SUM(C12:F12)</f>
        <v>8004</v>
      </c>
      <c r="H12" s="413">
        <f t="shared" si="0"/>
        <v>7011.409090909091</v>
      </c>
      <c r="I12" s="413">
        <f t="shared" si="0"/>
        <v>41.95454545454545</v>
      </c>
      <c r="J12" s="413">
        <f t="shared" si="0"/>
        <v>30.259090909090908</v>
      </c>
      <c r="K12" s="413">
        <f t="shared" si="0"/>
        <v>0</v>
      </c>
      <c r="L12" s="413">
        <f>SUM(H12:K12)</f>
        <v>7083.622727272727</v>
      </c>
      <c r="M12" s="519">
        <v>1542510</v>
      </c>
      <c r="N12" s="519">
        <v>9230</v>
      </c>
      <c r="O12" s="519">
        <v>6657</v>
      </c>
      <c r="P12" s="519">
        <v>0</v>
      </c>
      <c r="Q12" s="332">
        <f>SUM(M12:P12)</f>
        <v>1558397</v>
      </c>
      <c r="T12" s="421"/>
    </row>
    <row r="13" spans="1:20" ht="24" customHeight="1">
      <c r="A13" s="16">
        <v>3</v>
      </c>
      <c r="B13" s="159" t="s">
        <v>643</v>
      </c>
      <c r="C13" s="332">
        <v>1858</v>
      </c>
      <c r="D13" s="332">
        <v>0</v>
      </c>
      <c r="E13" s="332">
        <v>0</v>
      </c>
      <c r="F13" s="520">
        <v>0</v>
      </c>
      <c r="G13" s="520">
        <f>SUM(C13:F13)</f>
        <v>1858</v>
      </c>
      <c r="H13" s="413">
        <f t="shared" si="0"/>
        <v>1765.9818181818182</v>
      </c>
      <c r="I13" s="413">
        <f t="shared" si="0"/>
        <v>0</v>
      </c>
      <c r="J13" s="413">
        <f t="shared" si="0"/>
        <v>0</v>
      </c>
      <c r="K13" s="413">
        <f t="shared" si="0"/>
        <v>0</v>
      </c>
      <c r="L13" s="413">
        <f>SUM(H13:K13)</f>
        <v>1765.9818181818182</v>
      </c>
      <c r="M13" s="590">
        <v>388516</v>
      </c>
      <c r="N13" s="591">
        <v>0</v>
      </c>
      <c r="O13" s="591">
        <v>0</v>
      </c>
      <c r="P13" s="332">
        <v>0</v>
      </c>
      <c r="Q13" s="332">
        <f>SUM(M13:P13)</f>
        <v>388516</v>
      </c>
      <c r="T13" s="421"/>
    </row>
    <row r="14" spans="1:20" ht="21" customHeight="1">
      <c r="A14" s="16">
        <v>4</v>
      </c>
      <c r="B14" s="159" t="s">
        <v>644</v>
      </c>
      <c r="C14" s="332">
        <v>7937</v>
      </c>
      <c r="D14" s="332">
        <v>0</v>
      </c>
      <c r="E14" s="332">
        <v>0</v>
      </c>
      <c r="F14" s="520">
        <v>0</v>
      </c>
      <c r="G14" s="520">
        <f>SUM(C14:F14)</f>
        <v>7937</v>
      </c>
      <c r="H14" s="413">
        <f t="shared" si="0"/>
        <v>6864.445454545455</v>
      </c>
      <c r="I14" s="413">
        <f t="shared" si="0"/>
        <v>0</v>
      </c>
      <c r="J14" s="413">
        <f t="shared" si="0"/>
        <v>0</v>
      </c>
      <c r="K14" s="413">
        <f t="shared" si="0"/>
        <v>0</v>
      </c>
      <c r="L14" s="413">
        <f>SUM(H14:K14)</f>
        <v>6864.445454545455</v>
      </c>
      <c r="M14" s="590">
        <v>1510178</v>
      </c>
      <c r="N14" s="591">
        <v>0</v>
      </c>
      <c r="O14" s="591">
        <v>0</v>
      </c>
      <c r="P14" s="332">
        <v>0</v>
      </c>
      <c r="Q14" s="332">
        <f>SUM(M14:P14)</f>
        <v>1510178</v>
      </c>
      <c r="T14" s="421"/>
    </row>
    <row r="15" spans="1:20" ht="27" customHeight="1">
      <c r="A15" s="16"/>
      <c r="B15" s="159" t="s">
        <v>19</v>
      </c>
      <c r="C15" s="310">
        <f>SUM(C11:C14)</f>
        <v>30439</v>
      </c>
      <c r="D15" s="310">
        <f>SUM(D11:D14)</f>
        <v>117</v>
      </c>
      <c r="E15" s="310">
        <f>SUM(E11:E14)</f>
        <v>121</v>
      </c>
      <c r="F15" s="499">
        <f>SUM(F11:F14)</f>
        <v>0</v>
      </c>
      <c r="G15" s="499">
        <f>SUM(C15:F15)</f>
        <v>30677</v>
      </c>
      <c r="H15" s="413">
        <f aca="true" t="shared" si="1" ref="H15:O15">SUM(H11:H14)</f>
        <v>26508.77727272727</v>
      </c>
      <c r="I15" s="413">
        <f t="shared" si="1"/>
        <v>67.76363636363637</v>
      </c>
      <c r="J15" s="413">
        <f t="shared" si="1"/>
        <v>99.55454545454546</v>
      </c>
      <c r="K15" s="310">
        <f t="shared" si="1"/>
        <v>0</v>
      </c>
      <c r="L15" s="517">
        <f t="shared" si="1"/>
        <v>26676.095454545455</v>
      </c>
      <c r="M15" s="521">
        <f t="shared" si="1"/>
        <v>5831931</v>
      </c>
      <c r="N15" s="522">
        <f t="shared" si="1"/>
        <v>14908</v>
      </c>
      <c r="O15" s="522">
        <f t="shared" si="1"/>
        <v>21902</v>
      </c>
      <c r="P15" s="310">
        <v>0</v>
      </c>
      <c r="Q15" s="310">
        <f>SUM(M15:P15)</f>
        <v>5868741</v>
      </c>
      <c r="T15" s="421"/>
    </row>
    <row r="16" spans="1:17" ht="12" customHeight="1">
      <c r="A16" s="65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428"/>
      <c r="M16" s="20"/>
      <c r="N16" s="20"/>
      <c r="O16" s="20"/>
      <c r="P16" s="20"/>
      <c r="Q16" s="20"/>
    </row>
    <row r="17" spans="1:17" ht="12.75">
      <c r="A17" s="9" t="s">
        <v>8</v>
      </c>
      <c r="B17"/>
      <c r="C17"/>
      <c r="D17"/>
      <c r="Q17" s="382"/>
    </row>
    <row r="18" spans="1:12" ht="12.75">
      <c r="A18" t="s">
        <v>9</v>
      </c>
      <c r="B18"/>
      <c r="C18"/>
      <c r="D18"/>
      <c r="L18" s="421"/>
    </row>
    <row r="19" spans="1:12" ht="12.75">
      <c r="A19" t="s">
        <v>10</v>
      </c>
      <c r="B19"/>
      <c r="C19"/>
      <c r="D19"/>
      <c r="I19" s="10"/>
      <c r="J19" s="10"/>
      <c r="K19" s="10"/>
      <c r="L19" s="10"/>
    </row>
    <row r="20" spans="1:17" ht="12.75">
      <c r="A20" s="14" t="s">
        <v>474</v>
      </c>
      <c r="B20"/>
      <c r="C20"/>
      <c r="D20"/>
      <c r="E20"/>
      <c r="F20"/>
      <c r="G20"/>
      <c r="H20"/>
      <c r="I20"/>
      <c r="J20" s="10"/>
      <c r="K20" s="10"/>
      <c r="L20" s="10"/>
      <c r="M20"/>
      <c r="N20"/>
      <c r="O20"/>
      <c r="P20"/>
      <c r="Q20"/>
    </row>
    <row r="21" spans="1:17" ht="12.75">
      <c r="A21"/>
      <c r="B21"/>
      <c r="C21" s="14" t="s">
        <v>476</v>
      </c>
      <c r="D21"/>
      <c r="E21" s="11"/>
      <c r="F21" s="11"/>
      <c r="G21" s="11"/>
      <c r="H21" s="11"/>
      <c r="I21" s="11"/>
      <c r="J21" s="11"/>
      <c r="K21" s="11"/>
      <c r="L21" s="11"/>
      <c r="M21" s="11"/>
      <c r="N21"/>
      <c r="O21"/>
      <c r="P21"/>
      <c r="Q21"/>
    </row>
    <row r="22" spans="1:17" ht="12.75">
      <c r="A22"/>
      <c r="B22"/>
      <c r="D22"/>
      <c r="E22" s="11"/>
      <c r="F22" s="11"/>
      <c r="G22" s="11"/>
      <c r="H22" s="11"/>
      <c r="I22" s="11"/>
      <c r="J22" s="11"/>
      <c r="K22" s="11"/>
      <c r="L22" s="11"/>
      <c r="M22" s="11"/>
      <c r="N22"/>
      <c r="O22"/>
      <c r="P22"/>
      <c r="Q22"/>
    </row>
    <row r="23" spans="1:17" ht="12.75">
      <c r="A23"/>
      <c r="B23"/>
      <c r="D23"/>
      <c r="E23" s="11"/>
      <c r="F23" s="11"/>
      <c r="G23" s="11"/>
      <c r="H23" s="11"/>
      <c r="I23" s="11"/>
      <c r="J23" s="11"/>
      <c r="K23" s="11"/>
      <c r="L23" s="11"/>
      <c r="M23" s="11"/>
      <c r="N23"/>
      <c r="O23"/>
      <c r="P23"/>
      <c r="Q23"/>
    </row>
    <row r="24" spans="1:17" ht="12.75">
      <c r="A24"/>
      <c r="B24"/>
      <c r="D24"/>
      <c r="E24" s="11"/>
      <c r="F24" s="11"/>
      <c r="G24" s="11"/>
      <c r="H24" s="436"/>
      <c r="I24" s="11"/>
      <c r="J24" s="11"/>
      <c r="K24" s="11"/>
      <c r="L24" s="11"/>
      <c r="M24" s="11"/>
      <c r="N24"/>
      <c r="O24"/>
      <c r="P24"/>
      <c r="Q24"/>
    </row>
    <row r="25" spans="1:17" ht="16.5" customHeight="1">
      <c r="A25"/>
      <c r="B25"/>
      <c r="D25"/>
      <c r="E25" s="11"/>
      <c r="F25" s="11"/>
      <c r="G25" s="11"/>
      <c r="H25" s="11"/>
      <c r="I25" s="11"/>
      <c r="J25" s="11"/>
      <c r="K25" s="436"/>
      <c r="L25" s="11"/>
      <c r="M25" s="11"/>
      <c r="N25"/>
      <c r="O25"/>
      <c r="P25"/>
      <c r="Q25"/>
    </row>
    <row r="26" spans="1:17" ht="12.75">
      <c r="A26"/>
      <c r="B26"/>
      <c r="D26"/>
      <c r="E26" s="11"/>
      <c r="F26" s="11"/>
      <c r="G26" s="11"/>
      <c r="H26" s="11"/>
      <c r="I26" s="11"/>
      <c r="J26" s="11"/>
      <c r="K26" s="11"/>
      <c r="L26" s="11"/>
      <c r="M26" s="11"/>
      <c r="N26"/>
      <c r="O26"/>
      <c r="P26"/>
      <c r="Q26"/>
    </row>
    <row r="27" spans="1:17" ht="12.75">
      <c r="A27"/>
      <c r="B27"/>
      <c r="D27"/>
      <c r="E27" s="11"/>
      <c r="F27" s="11"/>
      <c r="G27" s="11"/>
      <c r="H27" s="11"/>
      <c r="I27" s="11"/>
      <c r="J27" s="11"/>
      <c r="K27" s="11"/>
      <c r="L27" s="11"/>
      <c r="M27" s="11"/>
      <c r="N27"/>
      <c r="O27"/>
      <c r="P27"/>
      <c r="Q27"/>
    </row>
    <row r="28" spans="1:17" ht="12.75">
      <c r="A28"/>
      <c r="B28"/>
      <c r="D28"/>
      <c r="E28" s="11"/>
      <c r="F28" s="11"/>
      <c r="G28" s="11"/>
      <c r="H28" s="11"/>
      <c r="I28" s="11"/>
      <c r="J28" s="11"/>
      <c r="K28" s="11"/>
      <c r="L28" s="11"/>
      <c r="M28" s="11"/>
      <c r="N28"/>
      <c r="O28"/>
      <c r="P28"/>
      <c r="Q28"/>
    </row>
    <row r="29" spans="1:17" ht="12.75">
      <c r="A29"/>
      <c r="B29"/>
      <c r="D29"/>
      <c r="E29" s="11"/>
      <c r="F29" s="11"/>
      <c r="G29" s="11"/>
      <c r="H29" s="11"/>
      <c r="I29" s="11"/>
      <c r="J29" s="11"/>
      <c r="K29" s="11"/>
      <c r="L29" s="11"/>
      <c r="M29" s="11"/>
      <c r="N29"/>
      <c r="O29"/>
      <c r="P29"/>
      <c r="Q29"/>
    </row>
    <row r="30" spans="1:17" ht="12.75">
      <c r="A30"/>
      <c r="B30"/>
      <c r="D30"/>
      <c r="E30" s="11"/>
      <c r="F30" s="11"/>
      <c r="G30" s="11"/>
      <c r="H30" s="11"/>
      <c r="I30" s="11"/>
      <c r="J30" s="11"/>
      <c r="K30" s="11"/>
      <c r="L30" s="11"/>
      <c r="M30" s="11"/>
      <c r="N30"/>
      <c r="O30"/>
      <c r="P30"/>
      <c r="Q30"/>
    </row>
    <row r="31" spans="1:17" ht="12.75">
      <c r="A31"/>
      <c r="B31"/>
      <c r="D31"/>
      <c r="E31" s="11"/>
      <c r="F31" s="11"/>
      <c r="G31" s="11"/>
      <c r="H31" s="11"/>
      <c r="I31" s="11"/>
      <c r="J31" s="11"/>
      <c r="K31" s="11"/>
      <c r="L31" s="11"/>
      <c r="M31" s="11"/>
      <c r="N31"/>
      <c r="O31"/>
      <c r="P31"/>
      <c r="Q31"/>
    </row>
    <row r="32" ht="12.75"/>
    <row r="33" spans="1:17" ht="12.75">
      <c r="A33" s="13" t="s">
        <v>12</v>
      </c>
      <c r="B33" s="13"/>
      <c r="C33" s="13"/>
      <c r="D33" s="13"/>
      <c r="E33" s="13"/>
      <c r="F33" s="13"/>
      <c r="G33" s="13"/>
      <c r="I33" s="13"/>
      <c r="O33" s="645" t="s">
        <v>13</v>
      </c>
      <c r="P33" s="645"/>
      <c r="Q33" s="768"/>
    </row>
    <row r="34" spans="1:17" ht="12.75">
      <c r="A34" s="645" t="s">
        <v>14</v>
      </c>
      <c r="B34" s="645"/>
      <c r="C34" s="645"/>
      <c r="D34" s="645"/>
      <c r="E34" s="645"/>
      <c r="F34" s="645"/>
      <c r="G34" s="645"/>
      <c r="H34" s="645"/>
      <c r="I34" s="645"/>
      <c r="J34" s="645"/>
      <c r="K34" s="645"/>
      <c r="L34" s="645"/>
      <c r="M34" s="645"/>
      <c r="N34" s="645"/>
      <c r="O34" s="645"/>
      <c r="P34" s="645"/>
      <c r="Q34" s="645"/>
    </row>
    <row r="35" spans="1:17" ht="12.75">
      <c r="A35" s="645" t="s">
        <v>94</v>
      </c>
      <c r="B35" s="645"/>
      <c r="C35" s="645"/>
      <c r="D35" s="645"/>
      <c r="E35" s="645"/>
      <c r="F35" s="645"/>
      <c r="G35" s="645"/>
      <c r="H35" s="645"/>
      <c r="I35" s="645"/>
      <c r="J35" s="645"/>
      <c r="K35" s="645"/>
      <c r="L35" s="645"/>
      <c r="M35" s="645"/>
      <c r="N35" s="645"/>
      <c r="O35" s="645"/>
      <c r="P35" s="645"/>
      <c r="Q35" s="645"/>
    </row>
    <row r="36" spans="1:17" ht="12.75" customHeight="1">
      <c r="A36" s="13"/>
      <c r="B36" s="13"/>
      <c r="C36" s="13"/>
      <c r="D36" s="13"/>
      <c r="E36" s="13"/>
      <c r="F36" s="13"/>
      <c r="N36" s="686" t="s">
        <v>86</v>
      </c>
      <c r="O36" s="686"/>
      <c r="P36" s="686"/>
      <c r="Q36" s="686"/>
    </row>
    <row r="37" spans="1:19" ht="12.75" customHeight="1">
      <c r="A37" s="769"/>
      <c r="B37" s="769"/>
      <c r="C37" s="769"/>
      <c r="D37" s="769"/>
      <c r="E37" s="769"/>
      <c r="F37" s="769"/>
      <c r="G37" s="769"/>
      <c r="H37" s="769"/>
      <c r="I37" s="769"/>
      <c r="J37" s="769"/>
      <c r="K37" s="769"/>
      <c r="L37" s="769"/>
      <c r="R37" s="117"/>
      <c r="S37" s="117"/>
    </row>
  </sheetData>
  <sheetProtection/>
  <mergeCells count="16">
    <mergeCell ref="C8:G8"/>
    <mergeCell ref="N36:Q36"/>
    <mergeCell ref="H8:L8"/>
    <mergeCell ref="O33:Q33"/>
    <mergeCell ref="A37:L37"/>
    <mergeCell ref="A35:Q35"/>
    <mergeCell ref="A2:Q2"/>
    <mergeCell ref="O1:Q1"/>
    <mergeCell ref="A5:L5"/>
    <mergeCell ref="M8:Q8"/>
    <mergeCell ref="A34:Q34"/>
    <mergeCell ref="A8:A9"/>
    <mergeCell ref="B8:B9"/>
    <mergeCell ref="A7:B7"/>
    <mergeCell ref="A3:Q3"/>
    <mergeCell ref="N7:R7"/>
  </mergeCells>
  <printOptions horizontalCentered="1"/>
  <pageMargins left="0.7086614173228347" right="0.7086614173228347" top="1.0236220472440944" bottom="0" header="0.31496062992125984" footer="0.31496062992125984"/>
  <pageSetup fitToHeight="1" fitToWidth="1" horizontalDpi="600" verticalDpi="600" orientation="landscape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view="pageBreakPreview" zoomScale="90" zoomScaleSheetLayoutView="90" zoomScalePageLayoutView="0" workbookViewId="0" topLeftCell="A2">
      <selection activeCell="I16" sqref="I16"/>
    </sheetView>
  </sheetViews>
  <sheetFormatPr defaultColWidth="9.140625" defaultRowHeight="12.75"/>
  <cols>
    <col min="1" max="1" width="7.421875" style="14" customWidth="1"/>
    <col min="2" max="2" width="17.140625" style="14" customWidth="1"/>
    <col min="3" max="3" width="11.00390625" style="14" customWidth="1"/>
    <col min="4" max="4" width="10.00390625" style="14" customWidth="1"/>
    <col min="5" max="5" width="13.140625" style="14" customWidth="1"/>
    <col min="6" max="6" width="14.28125" style="14" customWidth="1"/>
    <col min="7" max="7" width="13.28125" style="14" customWidth="1"/>
    <col min="8" max="8" width="14.7109375" style="14" customWidth="1"/>
    <col min="9" max="9" width="16.7109375" style="14" customWidth="1"/>
    <col min="10" max="10" width="19.28125" style="14" customWidth="1"/>
    <col min="11" max="11" width="10.00390625" style="14" bestFit="1" customWidth="1"/>
    <col min="12" max="16384" width="9.140625" style="14" customWidth="1"/>
  </cols>
  <sheetData>
    <row r="1" spans="5:10" ht="12.75">
      <c r="E1" s="687"/>
      <c r="F1" s="687"/>
      <c r="G1" s="687"/>
      <c r="H1" s="687"/>
      <c r="I1" s="687"/>
      <c r="J1" s="131" t="s">
        <v>64</v>
      </c>
    </row>
    <row r="2" spans="1:10" ht="15">
      <c r="A2" s="761" t="s">
        <v>0</v>
      </c>
      <c r="B2" s="761"/>
      <c r="C2" s="761"/>
      <c r="D2" s="761"/>
      <c r="E2" s="761"/>
      <c r="F2" s="761"/>
      <c r="G2" s="761"/>
      <c r="H2" s="761"/>
      <c r="I2" s="761"/>
      <c r="J2" s="761"/>
    </row>
    <row r="3" spans="1:10" ht="20.25">
      <c r="A3" s="767" t="s">
        <v>753</v>
      </c>
      <c r="B3" s="767"/>
      <c r="C3" s="767"/>
      <c r="D3" s="767"/>
      <c r="E3" s="767"/>
      <c r="F3" s="767"/>
      <c r="G3" s="767"/>
      <c r="H3" s="767"/>
      <c r="I3" s="767"/>
      <c r="J3" s="767"/>
    </row>
    <row r="4" ht="14.25" customHeight="1"/>
    <row r="5" spans="1:10" ht="31.5" customHeight="1">
      <c r="A5" s="762" t="s">
        <v>759</v>
      </c>
      <c r="B5" s="762"/>
      <c r="C5" s="762"/>
      <c r="D5" s="762"/>
      <c r="E5" s="762"/>
      <c r="F5" s="762"/>
      <c r="G5" s="762"/>
      <c r="H5" s="762"/>
      <c r="I5" s="762"/>
      <c r="J5" s="762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2" ht="12.75">
      <c r="A8" s="686" t="s">
        <v>652</v>
      </c>
      <c r="B8" s="686"/>
      <c r="C8" s="30"/>
      <c r="H8" s="749" t="s">
        <v>900</v>
      </c>
      <c r="I8" s="749"/>
      <c r="J8" s="749"/>
      <c r="K8" s="107"/>
      <c r="L8" s="107"/>
    </row>
    <row r="9" spans="1:18" ht="12.75">
      <c r="A9" s="675" t="s">
        <v>2</v>
      </c>
      <c r="B9" s="675" t="s">
        <v>3</v>
      </c>
      <c r="C9" s="654" t="s">
        <v>760</v>
      </c>
      <c r="D9" s="655"/>
      <c r="E9" s="655"/>
      <c r="F9" s="656"/>
      <c r="G9" s="654" t="s">
        <v>108</v>
      </c>
      <c r="H9" s="655"/>
      <c r="I9" s="655"/>
      <c r="J9" s="656"/>
      <c r="Q9" s="20"/>
      <c r="R9" s="20"/>
    </row>
    <row r="10" spans="1:10" ht="63" customHeight="1">
      <c r="A10" s="675"/>
      <c r="B10" s="675"/>
      <c r="C10" s="4" t="s">
        <v>208</v>
      </c>
      <c r="D10" s="4" t="s">
        <v>17</v>
      </c>
      <c r="E10" s="6" t="s">
        <v>954</v>
      </c>
      <c r="F10" s="6" t="s">
        <v>226</v>
      </c>
      <c r="G10" s="4" t="s">
        <v>208</v>
      </c>
      <c r="H10" s="24" t="s">
        <v>18</v>
      </c>
      <c r="I10" s="101" t="s">
        <v>118</v>
      </c>
      <c r="J10" s="4" t="s">
        <v>227</v>
      </c>
    </row>
    <row r="11" spans="1:10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6">
        <v>6</v>
      </c>
      <c r="G11" s="4">
        <v>7</v>
      </c>
      <c r="H11" s="97">
        <v>8</v>
      </c>
      <c r="I11" s="4">
        <v>9</v>
      </c>
      <c r="J11" s="4">
        <v>10</v>
      </c>
    </row>
    <row r="12" spans="1:10" ht="27.75" customHeight="1">
      <c r="A12" s="149">
        <v>1</v>
      </c>
      <c r="B12" s="159" t="s">
        <v>641</v>
      </c>
      <c r="C12" s="332">
        <v>139</v>
      </c>
      <c r="D12" s="413">
        <v>14654.878947368421</v>
      </c>
      <c r="E12" s="332">
        <v>223</v>
      </c>
      <c r="F12" s="405">
        <f>D12*E12</f>
        <v>3268038.0052631577</v>
      </c>
      <c r="G12" s="332">
        <v>140</v>
      </c>
      <c r="H12" s="420">
        <v>2851484</v>
      </c>
      <c r="I12" s="592">
        <v>220</v>
      </c>
      <c r="J12" s="420">
        <f>H12/I12</f>
        <v>12961.290909090909</v>
      </c>
    </row>
    <row r="13" spans="1:10" ht="28.5" customHeight="1">
      <c r="A13" s="149">
        <v>2</v>
      </c>
      <c r="B13" s="159" t="s">
        <v>642</v>
      </c>
      <c r="C13" s="332">
        <v>143</v>
      </c>
      <c r="D13" s="413">
        <v>8190.936842105263</v>
      </c>
      <c r="E13" s="332">
        <v>223</v>
      </c>
      <c r="F13" s="405">
        <f>D13*E13</f>
        <v>1826578.9157894738</v>
      </c>
      <c r="G13" s="332">
        <v>144</v>
      </c>
      <c r="H13" s="420">
        <v>1658668</v>
      </c>
      <c r="I13" s="592">
        <v>220</v>
      </c>
      <c r="J13" s="420">
        <f>H13/I13</f>
        <v>7539.4</v>
      </c>
    </row>
    <row r="14" spans="1:10" ht="26.25" customHeight="1">
      <c r="A14" s="149">
        <v>3</v>
      </c>
      <c r="B14" s="159" t="s">
        <v>643</v>
      </c>
      <c r="C14" s="332">
        <v>61</v>
      </c>
      <c r="D14" s="413">
        <v>2701.0315789473684</v>
      </c>
      <c r="E14" s="332">
        <v>223</v>
      </c>
      <c r="F14" s="405">
        <f>D14*E14</f>
        <v>602330.0421052631</v>
      </c>
      <c r="G14" s="332">
        <v>62</v>
      </c>
      <c r="H14" s="420">
        <v>557261</v>
      </c>
      <c r="I14" s="592">
        <v>220</v>
      </c>
      <c r="J14" s="420">
        <f>H14/I14</f>
        <v>2533.0045454545457</v>
      </c>
    </row>
    <row r="15" spans="1:10" ht="23.25" customHeight="1">
      <c r="A15" s="149">
        <v>4</v>
      </c>
      <c r="B15" s="159" t="s">
        <v>644</v>
      </c>
      <c r="C15" s="332">
        <v>148</v>
      </c>
      <c r="D15" s="413">
        <v>9131.063157894738</v>
      </c>
      <c r="E15" s="332">
        <v>223</v>
      </c>
      <c r="F15" s="405">
        <f>D15*E15</f>
        <v>2036227.0842105264</v>
      </c>
      <c r="G15" s="332">
        <v>149</v>
      </c>
      <c r="H15" s="420">
        <v>1829045</v>
      </c>
      <c r="I15" s="592">
        <v>220</v>
      </c>
      <c r="J15" s="420">
        <f>H15/I15</f>
        <v>8313.84090909091</v>
      </c>
    </row>
    <row r="16" spans="1:10" ht="27.75" customHeight="1">
      <c r="A16" s="759" t="s">
        <v>19</v>
      </c>
      <c r="B16" s="760"/>
      <c r="C16" s="310">
        <f>SUM(C12:C15)</f>
        <v>491</v>
      </c>
      <c r="D16" s="517">
        <f>SUM(D12:D15)</f>
        <v>34677.91052631579</v>
      </c>
      <c r="E16" s="332">
        <v>223</v>
      </c>
      <c r="F16" s="405">
        <f>D16*E16</f>
        <v>7733174.047368421</v>
      </c>
      <c r="G16" s="310">
        <v>495</v>
      </c>
      <c r="H16" s="523">
        <v>6896458</v>
      </c>
      <c r="I16" s="592">
        <v>220</v>
      </c>
      <c r="J16" s="420">
        <f>H16/I16</f>
        <v>31347.536363636365</v>
      </c>
    </row>
    <row r="17" spans="1:10" ht="12.75">
      <c r="A17" s="10"/>
      <c r="B17" s="29"/>
      <c r="C17" s="29"/>
      <c r="D17" s="20"/>
      <c r="E17" s="20"/>
      <c r="F17" s="429"/>
      <c r="G17" s="302"/>
      <c r="H17" s="20"/>
      <c r="I17" s="20"/>
      <c r="J17" s="20"/>
    </row>
    <row r="18" spans="1:10" ht="12.75">
      <c r="A18" s="10"/>
      <c r="B18" s="29"/>
      <c r="C18" s="29"/>
      <c r="D18" s="20"/>
      <c r="E18" s="20"/>
      <c r="F18" s="20"/>
      <c r="G18" s="302"/>
      <c r="H18" s="20"/>
      <c r="I18" s="20"/>
      <c r="J18" s="20"/>
    </row>
    <row r="19" spans="1:10" ht="12.75">
      <c r="A19" s="10"/>
      <c r="B19" s="29"/>
      <c r="C19" s="29"/>
      <c r="D19" s="20"/>
      <c r="E19" s="20"/>
      <c r="F19" s="20"/>
      <c r="G19" s="20"/>
      <c r="H19" s="20"/>
      <c r="I19" s="20"/>
      <c r="J19" s="20"/>
    </row>
    <row r="20" spans="1:10" ht="12.75">
      <c r="A20" s="10"/>
      <c r="B20" s="29"/>
      <c r="C20" s="29"/>
      <c r="D20" s="20"/>
      <c r="E20" s="20"/>
      <c r="F20" s="20"/>
      <c r="G20" s="20"/>
      <c r="H20" s="20"/>
      <c r="I20" s="20"/>
      <c r="J20" s="20"/>
    </row>
    <row r="21" spans="1:10" ht="12.75">
      <c r="A21" s="10"/>
      <c r="B21" s="29"/>
      <c r="C21" s="29"/>
      <c r="D21" s="20"/>
      <c r="E21" s="20"/>
      <c r="F21" s="20"/>
      <c r="G21" s="20"/>
      <c r="H21" s="20"/>
      <c r="I21" s="20"/>
      <c r="J21" s="20"/>
    </row>
    <row r="22" spans="1:10" ht="12.75">
      <c r="A22" s="10"/>
      <c r="B22" s="29"/>
      <c r="C22" s="29"/>
      <c r="D22" s="20"/>
      <c r="E22" s="20"/>
      <c r="F22" s="20"/>
      <c r="G22" s="20"/>
      <c r="H22" s="20"/>
      <c r="I22" s="20"/>
      <c r="J22" s="20"/>
    </row>
    <row r="23" spans="1:10" ht="12.75">
      <c r="A23" s="10"/>
      <c r="B23" s="29"/>
      <c r="C23" s="29"/>
      <c r="D23" s="20"/>
      <c r="E23" s="20"/>
      <c r="F23" s="20"/>
      <c r="G23" s="20"/>
      <c r="H23" s="20"/>
      <c r="I23" s="20"/>
      <c r="J23" s="20"/>
    </row>
    <row r="24" spans="1:10" ht="12.75">
      <c r="A24" s="10"/>
      <c r="B24" s="29"/>
      <c r="C24" s="29"/>
      <c r="D24" s="20"/>
      <c r="E24" s="20"/>
      <c r="F24" s="20"/>
      <c r="G24" s="20"/>
      <c r="H24" s="20"/>
      <c r="I24" s="20"/>
      <c r="J24" s="20"/>
    </row>
    <row r="25" spans="1:10" ht="12.75">
      <c r="A25" s="10"/>
      <c r="B25" s="29"/>
      <c r="C25" s="29"/>
      <c r="D25" s="20"/>
      <c r="E25" s="20"/>
      <c r="F25" s="20"/>
      <c r="G25" s="20"/>
      <c r="H25" s="20"/>
      <c r="I25" s="20"/>
      <c r="J25" s="20"/>
    </row>
    <row r="26" spans="1:10" ht="12.75">
      <c r="A26" s="10"/>
      <c r="B26" s="29"/>
      <c r="C26" s="29"/>
      <c r="D26" s="20"/>
      <c r="E26" s="20"/>
      <c r="F26" s="20"/>
      <c r="G26" s="20"/>
      <c r="H26" s="20"/>
      <c r="I26" s="20"/>
      <c r="J26" s="20"/>
    </row>
    <row r="27" spans="1:10" ht="12.75">
      <c r="A27" s="13" t="s">
        <v>12</v>
      </c>
      <c r="B27" s="13"/>
      <c r="C27" s="13"/>
      <c r="D27" s="13"/>
      <c r="E27" s="13"/>
      <c r="F27" s="13"/>
      <c r="G27" s="13"/>
      <c r="I27" s="771" t="s">
        <v>13</v>
      </c>
      <c r="J27" s="771"/>
    </row>
    <row r="28" spans="1:10" ht="12.75">
      <c r="A28" s="645" t="s">
        <v>14</v>
      </c>
      <c r="B28" s="645"/>
      <c r="C28" s="645"/>
      <c r="D28" s="645"/>
      <c r="E28" s="645"/>
      <c r="F28" s="645"/>
      <c r="G28" s="645"/>
      <c r="H28" s="645"/>
      <c r="I28" s="645"/>
      <c r="J28" s="645"/>
    </row>
    <row r="29" spans="1:10" ht="12.75">
      <c r="A29" s="645" t="s">
        <v>20</v>
      </c>
      <c r="B29" s="645"/>
      <c r="C29" s="645"/>
      <c r="D29" s="645"/>
      <c r="E29" s="645"/>
      <c r="F29" s="645"/>
      <c r="G29" s="645"/>
      <c r="H29" s="645"/>
      <c r="I29" s="645"/>
      <c r="J29" s="645"/>
    </row>
    <row r="30" spans="1:10" ht="12.75">
      <c r="A30" s="13"/>
      <c r="B30" s="13"/>
      <c r="C30" s="13"/>
      <c r="E30" s="13"/>
      <c r="H30" s="686" t="s">
        <v>86</v>
      </c>
      <c r="I30" s="686"/>
      <c r="J30" s="686"/>
    </row>
    <row r="32" ht="15.75" customHeight="1"/>
    <row r="33" ht="12.75" customHeight="1"/>
    <row r="34" spans="1:10" ht="12.75" customHeight="1">
      <c r="A34" s="772"/>
      <c r="B34" s="772"/>
      <c r="C34" s="772"/>
      <c r="D34" s="772"/>
      <c r="E34" s="772"/>
      <c r="F34" s="772"/>
      <c r="G34" s="772"/>
      <c r="H34" s="772"/>
      <c r="I34" s="772"/>
      <c r="J34" s="772"/>
    </row>
    <row r="36" spans="1:10" ht="12.75">
      <c r="A36" s="772"/>
      <c r="B36" s="772"/>
      <c r="C36" s="772"/>
      <c r="D36" s="772"/>
      <c r="E36" s="772"/>
      <c r="F36" s="772"/>
      <c r="G36" s="772"/>
      <c r="H36" s="772"/>
      <c r="I36" s="772"/>
      <c r="J36" s="772"/>
    </row>
  </sheetData>
  <sheetProtection/>
  <mergeCells count="17">
    <mergeCell ref="A16:B16"/>
    <mergeCell ref="I27:J27"/>
    <mergeCell ref="H30:J30"/>
    <mergeCell ref="A36:J36"/>
    <mergeCell ref="A34:J34"/>
    <mergeCell ref="A28:J28"/>
    <mergeCell ref="A29:J29"/>
    <mergeCell ref="E1:I1"/>
    <mergeCell ref="A2:J2"/>
    <mergeCell ref="A3:J3"/>
    <mergeCell ref="G9:J9"/>
    <mergeCell ref="C9:F9"/>
    <mergeCell ref="H8:J8"/>
    <mergeCell ref="A5:J5"/>
    <mergeCell ref="A9:A10"/>
    <mergeCell ref="B9:B10"/>
    <mergeCell ref="A8:B8"/>
  </mergeCells>
  <printOptions horizontalCentered="1"/>
  <pageMargins left="0.7086614173228347" right="0.7086614173228347" top="1.0236220472440944" bottom="0" header="0.31496062992125984" footer="0.31496062992125984"/>
  <pageSetup fitToHeight="1" fitToWidth="1" horizontalDpi="600" verticalDpi="6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view="pageBreakPreview" zoomScale="90" zoomScaleSheetLayoutView="90" zoomScalePageLayoutView="0" workbookViewId="0" topLeftCell="A1">
      <selection activeCell="J15" sqref="J15"/>
    </sheetView>
  </sheetViews>
  <sheetFormatPr defaultColWidth="9.140625" defaultRowHeight="12.75"/>
  <cols>
    <col min="1" max="1" width="7.421875" style="14" customWidth="1"/>
    <col min="2" max="2" width="17.140625" style="14" customWidth="1"/>
    <col min="3" max="3" width="11.00390625" style="14" customWidth="1"/>
    <col min="4" max="4" width="10.00390625" style="14" customWidth="1"/>
    <col min="5" max="5" width="14.140625" style="14" customWidth="1"/>
    <col min="6" max="6" width="14.28125" style="14" customWidth="1"/>
    <col min="7" max="7" width="13.28125" style="14" customWidth="1"/>
    <col min="8" max="8" width="14.7109375" style="14" customWidth="1"/>
    <col min="9" max="9" width="16.7109375" style="14" customWidth="1"/>
    <col min="10" max="10" width="19.28125" style="14" customWidth="1"/>
    <col min="11" max="11" width="11.57421875" style="14" bestFit="1" customWidth="1"/>
    <col min="12" max="16384" width="9.140625" style="14" customWidth="1"/>
  </cols>
  <sheetData>
    <row r="1" spans="5:10" ht="12.75">
      <c r="E1" s="687"/>
      <c r="F1" s="687"/>
      <c r="G1" s="687"/>
      <c r="H1" s="687"/>
      <c r="I1" s="687"/>
      <c r="J1" s="131" t="s">
        <v>394</v>
      </c>
    </row>
    <row r="2" spans="1:10" ht="15">
      <c r="A2" s="761" t="s">
        <v>0</v>
      </c>
      <c r="B2" s="761"/>
      <c r="C2" s="761"/>
      <c r="D2" s="761"/>
      <c r="E2" s="761"/>
      <c r="F2" s="761"/>
      <c r="G2" s="761"/>
      <c r="H2" s="761"/>
      <c r="I2" s="761"/>
      <c r="J2" s="761"/>
    </row>
    <row r="3" spans="1:10" ht="20.25">
      <c r="A3" s="767" t="s">
        <v>753</v>
      </c>
      <c r="B3" s="767"/>
      <c r="C3" s="767"/>
      <c r="D3" s="767"/>
      <c r="E3" s="767"/>
      <c r="F3" s="767"/>
      <c r="G3" s="767"/>
      <c r="H3" s="767"/>
      <c r="I3" s="767"/>
      <c r="J3" s="767"/>
    </row>
    <row r="4" ht="14.25" customHeight="1"/>
    <row r="5" spans="1:10" ht="31.5" customHeight="1">
      <c r="A5" s="762" t="s">
        <v>761</v>
      </c>
      <c r="B5" s="762"/>
      <c r="C5" s="762"/>
      <c r="D5" s="762"/>
      <c r="E5" s="762"/>
      <c r="F5" s="762"/>
      <c r="G5" s="762"/>
      <c r="H5" s="762"/>
      <c r="I5" s="762"/>
      <c r="J5" s="762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686" t="s">
        <v>652</v>
      </c>
      <c r="B8" s="686"/>
      <c r="C8" s="30"/>
      <c r="H8" s="749" t="s">
        <v>899</v>
      </c>
      <c r="I8" s="749"/>
      <c r="J8" s="749"/>
    </row>
    <row r="9" spans="1:16" ht="12.75">
      <c r="A9" s="775" t="s">
        <v>2</v>
      </c>
      <c r="B9" s="775" t="s">
        <v>3</v>
      </c>
      <c r="C9" s="776" t="s">
        <v>760</v>
      </c>
      <c r="D9" s="777"/>
      <c r="E9" s="777"/>
      <c r="F9" s="778"/>
      <c r="G9" s="776" t="s">
        <v>108</v>
      </c>
      <c r="H9" s="777"/>
      <c r="I9" s="777"/>
      <c r="J9" s="778"/>
      <c r="O9" s="20"/>
      <c r="P9" s="20"/>
    </row>
    <row r="10" spans="1:10" ht="60" customHeight="1">
      <c r="A10" s="775"/>
      <c r="B10" s="775"/>
      <c r="C10" s="395" t="s">
        <v>208</v>
      </c>
      <c r="D10" s="395" t="s">
        <v>17</v>
      </c>
      <c r="E10" s="588" t="s">
        <v>954</v>
      </c>
      <c r="F10" s="396" t="s">
        <v>226</v>
      </c>
      <c r="G10" s="395" t="s">
        <v>208</v>
      </c>
      <c r="H10" s="398" t="s">
        <v>18</v>
      </c>
      <c r="I10" s="397" t="s">
        <v>118</v>
      </c>
      <c r="J10" s="395" t="s">
        <v>227</v>
      </c>
    </row>
    <row r="11" spans="1:10" ht="12.75">
      <c r="A11" s="395">
        <v>1</v>
      </c>
      <c r="B11" s="395">
        <v>2</v>
      </c>
      <c r="C11" s="395">
        <v>3</v>
      </c>
      <c r="D11" s="395">
        <v>4</v>
      </c>
      <c r="E11" s="395">
        <v>5</v>
      </c>
      <c r="F11" s="396">
        <v>6</v>
      </c>
      <c r="G11" s="395">
        <v>7</v>
      </c>
      <c r="H11" s="398">
        <v>8</v>
      </c>
      <c r="I11" s="395">
        <v>9</v>
      </c>
      <c r="J11" s="395">
        <v>10</v>
      </c>
    </row>
    <row r="12" spans="1:11" ht="28.5" customHeight="1">
      <c r="A12" s="332">
        <v>1</v>
      </c>
      <c r="B12" s="310" t="s">
        <v>641</v>
      </c>
      <c r="C12" s="332">
        <v>132</v>
      </c>
      <c r="D12" s="420">
        <v>12242.8</v>
      </c>
      <c r="E12" s="332">
        <v>223</v>
      </c>
      <c r="F12" s="437">
        <f>D12*E12</f>
        <v>2730144.4</v>
      </c>
      <c r="G12" s="332">
        <v>133</v>
      </c>
      <c r="H12" s="592">
        <v>2411650</v>
      </c>
      <c r="I12" s="592">
        <v>220</v>
      </c>
      <c r="J12" s="420">
        <f>H12/I12</f>
        <v>10962.045454545454</v>
      </c>
      <c r="K12" s="438"/>
    </row>
    <row r="13" spans="1:10" ht="27.75" customHeight="1">
      <c r="A13" s="332">
        <v>2</v>
      </c>
      <c r="B13" s="310" t="s">
        <v>642</v>
      </c>
      <c r="C13" s="332">
        <v>98</v>
      </c>
      <c r="D13" s="420">
        <v>7882.710526315789</v>
      </c>
      <c r="E13" s="332">
        <v>223</v>
      </c>
      <c r="F13" s="405">
        <f>D13*E13</f>
        <v>1757844.447368421</v>
      </c>
      <c r="G13" s="332">
        <v>98</v>
      </c>
      <c r="H13" s="592">
        <v>1558397</v>
      </c>
      <c r="I13" s="592">
        <v>220</v>
      </c>
      <c r="J13" s="420">
        <f>H13/I13</f>
        <v>7083.622727272727</v>
      </c>
    </row>
    <row r="14" spans="1:10" ht="27.75" customHeight="1">
      <c r="A14" s="332">
        <v>3</v>
      </c>
      <c r="B14" s="310" t="s">
        <v>643</v>
      </c>
      <c r="C14" s="332">
        <v>33</v>
      </c>
      <c r="D14" s="420">
        <v>1946.9052631578948</v>
      </c>
      <c r="E14" s="332">
        <v>223</v>
      </c>
      <c r="F14" s="405">
        <f>D14*E14</f>
        <v>434159.8736842105</v>
      </c>
      <c r="G14" s="332">
        <v>33</v>
      </c>
      <c r="H14" s="592">
        <v>388516</v>
      </c>
      <c r="I14" s="592">
        <v>220</v>
      </c>
      <c r="J14" s="420">
        <f>H14/I14</f>
        <v>1765.9818181818182</v>
      </c>
    </row>
    <row r="15" spans="1:10" ht="28.5" customHeight="1">
      <c r="A15" s="332">
        <v>4</v>
      </c>
      <c r="B15" s="310" t="s">
        <v>644</v>
      </c>
      <c r="C15" s="332">
        <v>109</v>
      </c>
      <c r="D15" s="420">
        <v>7466.457894736842</v>
      </c>
      <c r="E15" s="332">
        <v>223</v>
      </c>
      <c r="F15" s="405">
        <f>D15*E15</f>
        <v>1665020.1105263156</v>
      </c>
      <c r="G15" s="332">
        <v>109</v>
      </c>
      <c r="H15" s="592">
        <v>1510178</v>
      </c>
      <c r="I15" s="592">
        <v>220</v>
      </c>
      <c r="J15" s="420">
        <f>H15/I15</f>
        <v>6864.445454545455</v>
      </c>
    </row>
    <row r="16" spans="1:10" ht="29.25" customHeight="1">
      <c r="A16" s="773" t="s">
        <v>19</v>
      </c>
      <c r="B16" s="774"/>
      <c r="C16" s="310">
        <f>SUM(C12:C15)</f>
        <v>372</v>
      </c>
      <c r="D16" s="523">
        <v>29538.873684210525</v>
      </c>
      <c r="E16" s="332">
        <v>223</v>
      </c>
      <c r="F16" s="500">
        <f>D16*E16</f>
        <v>6587168.831578947</v>
      </c>
      <c r="G16" s="310">
        <f>SUM(G12:G15)</f>
        <v>373</v>
      </c>
      <c r="H16" s="587">
        <v>5868741</v>
      </c>
      <c r="I16" s="592">
        <v>220</v>
      </c>
      <c r="J16" s="420">
        <f>H16/I16</f>
        <v>26676.095454545455</v>
      </c>
    </row>
    <row r="17" spans="1:10" ht="12.75">
      <c r="A17" s="10"/>
      <c r="B17" s="29"/>
      <c r="C17" s="29"/>
      <c r="D17" s="20"/>
      <c r="E17" s="20"/>
      <c r="F17" s="20"/>
      <c r="G17" s="20"/>
      <c r="H17" s="20"/>
      <c r="I17" s="20"/>
      <c r="J17" s="20"/>
    </row>
    <row r="18" spans="1:10" ht="12.75">
      <c r="A18" s="10"/>
      <c r="B18" s="29"/>
      <c r="C18" s="29"/>
      <c r="D18" s="20"/>
      <c r="E18" s="20"/>
      <c r="F18" s="20"/>
      <c r="G18" s="20"/>
      <c r="H18" s="20"/>
      <c r="I18" s="20"/>
      <c r="J18" s="20"/>
    </row>
    <row r="19" spans="1:10" ht="12.75">
      <c r="A19" s="10"/>
      <c r="B19" s="29"/>
      <c r="C19" s="29"/>
      <c r="D19" s="20"/>
      <c r="E19" s="20"/>
      <c r="F19" s="20"/>
      <c r="G19" s="20"/>
      <c r="H19" s="20"/>
      <c r="I19" s="20"/>
      <c r="J19" s="20"/>
    </row>
    <row r="20" spans="1:10" ht="12.75">
      <c r="A20" s="10"/>
      <c r="B20" s="29"/>
      <c r="C20" s="29"/>
      <c r="D20" s="20"/>
      <c r="E20" s="20"/>
      <c r="F20" s="20"/>
      <c r="G20" s="20"/>
      <c r="H20" s="20"/>
      <c r="I20" s="20"/>
      <c r="J20" s="20"/>
    </row>
    <row r="21" spans="1:10" ht="12.75">
      <c r="A21" s="10"/>
      <c r="B21" s="29"/>
      <c r="C21" s="29"/>
      <c r="D21" s="20"/>
      <c r="E21" s="20"/>
      <c r="F21" s="20"/>
      <c r="G21" s="20"/>
      <c r="H21" s="20"/>
      <c r="I21" s="20"/>
      <c r="J21" s="20"/>
    </row>
    <row r="22" spans="1:10" ht="12.75">
      <c r="A22" s="10"/>
      <c r="B22" s="29"/>
      <c r="C22" s="29"/>
      <c r="D22" s="20"/>
      <c r="E22" s="20"/>
      <c r="F22" s="20"/>
      <c r="G22" s="20"/>
      <c r="H22" s="20"/>
      <c r="I22" s="20"/>
      <c r="J22" s="20"/>
    </row>
    <row r="23" spans="1:10" ht="12.75">
      <c r="A23" s="10"/>
      <c r="B23" s="29"/>
      <c r="C23" s="29"/>
      <c r="D23" s="20"/>
      <c r="E23" s="20"/>
      <c r="F23" s="20"/>
      <c r="G23" s="20"/>
      <c r="H23" s="20"/>
      <c r="I23" s="20"/>
      <c r="J23" s="20"/>
    </row>
    <row r="24" spans="1:10" ht="12.75">
      <c r="A24" s="10"/>
      <c r="B24" s="29"/>
      <c r="C24" s="29"/>
      <c r="D24" s="20"/>
      <c r="E24" s="20"/>
      <c r="F24" s="20"/>
      <c r="G24" s="20"/>
      <c r="H24" s="20"/>
      <c r="I24" s="20"/>
      <c r="J24" s="20"/>
    </row>
    <row r="25" spans="1:10" ht="12.75">
      <c r="A25" s="10"/>
      <c r="B25" s="29"/>
      <c r="C25" s="29"/>
      <c r="D25" s="20"/>
      <c r="E25" s="20"/>
      <c r="F25" s="20"/>
      <c r="G25" s="20"/>
      <c r="H25" s="20"/>
      <c r="I25" s="20"/>
      <c r="J25" s="20"/>
    </row>
    <row r="26" spans="1:10" ht="12.75">
      <c r="A26" s="13" t="s">
        <v>12</v>
      </c>
      <c r="B26" s="13"/>
      <c r="C26" s="13"/>
      <c r="D26" s="13"/>
      <c r="E26" s="13"/>
      <c r="F26" s="13"/>
      <c r="G26" s="13"/>
      <c r="I26" s="771" t="s">
        <v>13</v>
      </c>
      <c r="J26" s="771"/>
    </row>
    <row r="27" spans="1:10" ht="12.75">
      <c r="A27" s="645" t="s">
        <v>14</v>
      </c>
      <c r="B27" s="645"/>
      <c r="C27" s="645"/>
      <c r="D27" s="645"/>
      <c r="E27" s="645"/>
      <c r="F27" s="645"/>
      <c r="G27" s="645"/>
      <c r="H27" s="645"/>
      <c r="I27" s="645"/>
      <c r="J27" s="645"/>
    </row>
    <row r="28" spans="1:10" ht="12.75">
      <c r="A28" s="645" t="s">
        <v>20</v>
      </c>
      <c r="B28" s="645"/>
      <c r="C28" s="645"/>
      <c r="D28" s="645"/>
      <c r="E28" s="645"/>
      <c r="F28" s="645"/>
      <c r="G28" s="645"/>
      <c r="H28" s="645"/>
      <c r="I28" s="645"/>
      <c r="J28" s="645"/>
    </row>
    <row r="29" spans="1:10" ht="12.75">
      <c r="A29" s="13"/>
      <c r="B29" s="13"/>
      <c r="C29" s="13"/>
      <c r="E29" s="13"/>
      <c r="H29" s="686" t="s">
        <v>86</v>
      </c>
      <c r="I29" s="686"/>
      <c r="J29" s="686"/>
    </row>
    <row r="32" ht="15.75" customHeight="1"/>
    <row r="33" spans="1:10" ht="12.75" customHeight="1">
      <c r="A33" s="772"/>
      <c r="B33" s="772"/>
      <c r="C33" s="772"/>
      <c r="D33" s="772"/>
      <c r="E33" s="772"/>
      <c r="F33" s="772"/>
      <c r="G33" s="772"/>
      <c r="H33" s="772"/>
      <c r="I33" s="772"/>
      <c r="J33" s="772"/>
    </row>
    <row r="34" ht="12.75" customHeight="1"/>
    <row r="35" spans="1:10" ht="12.75">
      <c r="A35" s="772"/>
      <c r="B35" s="772"/>
      <c r="C35" s="772"/>
      <c r="D35" s="772"/>
      <c r="E35" s="772"/>
      <c r="F35" s="772"/>
      <c r="G35" s="772"/>
      <c r="H35" s="772"/>
      <c r="I35" s="772"/>
      <c r="J35" s="772"/>
    </row>
  </sheetData>
  <sheetProtection/>
  <mergeCells count="17">
    <mergeCell ref="A28:J28"/>
    <mergeCell ref="H29:J29"/>
    <mergeCell ref="A33:J33"/>
    <mergeCell ref="A35:J35"/>
    <mergeCell ref="A9:A10"/>
    <mergeCell ref="B9:B10"/>
    <mergeCell ref="C9:F9"/>
    <mergeCell ref="G9:J9"/>
    <mergeCell ref="I26:J26"/>
    <mergeCell ref="A27:J27"/>
    <mergeCell ref="A16:B16"/>
    <mergeCell ref="E1:I1"/>
    <mergeCell ref="A2:J2"/>
    <mergeCell ref="A3:J3"/>
    <mergeCell ref="A5:J5"/>
    <mergeCell ref="A8:B8"/>
    <mergeCell ref="H8:J8"/>
  </mergeCells>
  <printOptions horizontalCentered="1"/>
  <pageMargins left="0.7086614173228347" right="0.7086614173228347" top="1.0236220472440944" bottom="0" header="0.31496062992125984" footer="0.31496062992125984"/>
  <pageSetup fitToHeight="1" fitToWidth="1" horizontalDpi="600" verticalDpi="600" orientation="landscape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view="pageBreakPreview" zoomScale="90" zoomScaleSheetLayoutView="90" zoomScalePageLayoutView="0" workbookViewId="0" topLeftCell="A3">
      <selection activeCell="H8" sqref="H8:J8"/>
    </sheetView>
  </sheetViews>
  <sheetFormatPr defaultColWidth="9.140625" defaultRowHeight="12.75"/>
  <cols>
    <col min="1" max="1" width="7.421875" style="14" customWidth="1"/>
    <col min="2" max="2" width="17.140625" style="14" customWidth="1"/>
    <col min="3" max="3" width="11.00390625" style="14" customWidth="1"/>
    <col min="4" max="4" width="10.00390625" style="14" customWidth="1"/>
    <col min="5" max="5" width="13.140625" style="14" customWidth="1"/>
    <col min="6" max="6" width="14.28125" style="14" customWidth="1"/>
    <col min="7" max="7" width="13.28125" style="14" customWidth="1"/>
    <col min="8" max="8" width="14.7109375" style="14" customWidth="1"/>
    <col min="9" max="9" width="16.7109375" style="14" customWidth="1"/>
    <col min="10" max="10" width="19.28125" style="14" customWidth="1"/>
    <col min="11" max="16384" width="9.140625" style="14" customWidth="1"/>
  </cols>
  <sheetData>
    <row r="1" spans="5:10" ht="12.75">
      <c r="E1" s="687"/>
      <c r="F1" s="687"/>
      <c r="G1" s="687"/>
      <c r="H1" s="687"/>
      <c r="I1" s="687"/>
      <c r="J1" s="131" t="s">
        <v>396</v>
      </c>
    </row>
    <row r="2" spans="1:10" ht="15">
      <c r="A2" s="761" t="s">
        <v>0</v>
      </c>
      <c r="B2" s="761"/>
      <c r="C2" s="761"/>
      <c r="D2" s="761"/>
      <c r="E2" s="761"/>
      <c r="F2" s="761"/>
      <c r="G2" s="761"/>
      <c r="H2" s="761"/>
      <c r="I2" s="761"/>
      <c r="J2" s="761"/>
    </row>
    <row r="3" spans="1:10" ht="20.25">
      <c r="A3" s="767" t="s">
        <v>753</v>
      </c>
      <c r="B3" s="767"/>
      <c r="C3" s="767"/>
      <c r="D3" s="767"/>
      <c r="E3" s="767"/>
      <c r="F3" s="767"/>
      <c r="G3" s="767"/>
      <c r="H3" s="767"/>
      <c r="I3" s="767"/>
      <c r="J3" s="767"/>
    </row>
    <row r="4" ht="14.25" customHeight="1"/>
    <row r="5" spans="1:10" ht="19.5" customHeight="1">
      <c r="A5" s="762" t="s">
        <v>762</v>
      </c>
      <c r="B5" s="762"/>
      <c r="C5" s="762"/>
      <c r="D5" s="762"/>
      <c r="E5" s="762"/>
      <c r="F5" s="762"/>
      <c r="G5" s="762"/>
      <c r="H5" s="762"/>
      <c r="I5" s="762"/>
      <c r="J5" s="762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686" t="s">
        <v>652</v>
      </c>
      <c r="B8" s="686"/>
      <c r="C8" s="30"/>
      <c r="H8" s="749" t="s">
        <v>899</v>
      </c>
      <c r="I8" s="749"/>
      <c r="J8" s="749"/>
    </row>
    <row r="9" spans="1:16" ht="12.75">
      <c r="A9" s="675" t="s">
        <v>2</v>
      </c>
      <c r="B9" s="675" t="s">
        <v>3</v>
      </c>
      <c r="C9" s="654" t="s">
        <v>760</v>
      </c>
      <c r="D9" s="655"/>
      <c r="E9" s="655"/>
      <c r="F9" s="656"/>
      <c r="G9" s="654" t="s">
        <v>108</v>
      </c>
      <c r="H9" s="655"/>
      <c r="I9" s="655"/>
      <c r="J9" s="656"/>
      <c r="O9" s="17"/>
      <c r="P9" s="20"/>
    </row>
    <row r="10" spans="1:10" ht="77.25" customHeight="1">
      <c r="A10" s="675"/>
      <c r="B10" s="675"/>
      <c r="C10" s="4" t="s">
        <v>208</v>
      </c>
      <c r="D10" s="4" t="s">
        <v>17</v>
      </c>
      <c r="E10" s="6" t="s">
        <v>907</v>
      </c>
      <c r="F10" s="6" t="s">
        <v>226</v>
      </c>
      <c r="G10" s="4" t="s">
        <v>208</v>
      </c>
      <c r="H10" s="24" t="s">
        <v>18</v>
      </c>
      <c r="I10" s="101" t="s">
        <v>118</v>
      </c>
      <c r="J10" s="4" t="s">
        <v>227</v>
      </c>
    </row>
    <row r="11" spans="1:10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6">
        <v>6</v>
      </c>
      <c r="G11" s="4">
        <v>7</v>
      </c>
      <c r="H11" s="97">
        <v>8</v>
      </c>
      <c r="I11" s="4">
        <v>9</v>
      </c>
      <c r="J11" s="4">
        <v>10</v>
      </c>
    </row>
    <row r="12" spans="1:10" ht="26.25" customHeight="1">
      <c r="A12" s="16">
        <v>1</v>
      </c>
      <c r="B12" s="17"/>
      <c r="C12" s="17"/>
      <c r="D12" s="17"/>
      <c r="E12" s="17"/>
      <c r="F12" s="100"/>
      <c r="G12" s="17"/>
      <c r="H12" s="27"/>
      <c r="I12" s="27"/>
      <c r="J12" s="27"/>
    </row>
    <row r="13" spans="1:10" ht="25.5" customHeight="1">
      <c r="A13" s="16">
        <v>2</v>
      </c>
      <c r="B13" s="17"/>
      <c r="C13" s="17"/>
      <c r="D13" s="779" t="s">
        <v>649</v>
      </c>
      <c r="E13" s="780"/>
      <c r="F13" s="780"/>
      <c r="G13" s="780"/>
      <c r="H13" s="780"/>
      <c r="I13" s="781"/>
      <c r="J13" s="27"/>
    </row>
    <row r="14" spans="1:10" ht="27" customHeight="1">
      <c r="A14" s="16">
        <v>3</v>
      </c>
      <c r="B14" s="17"/>
      <c r="C14" s="17"/>
      <c r="D14" s="17"/>
      <c r="E14" s="17" t="s">
        <v>11</v>
      </c>
      <c r="F14" s="26"/>
      <c r="G14" s="17"/>
      <c r="H14" s="27"/>
      <c r="I14" s="27"/>
      <c r="J14" s="27"/>
    </row>
    <row r="15" spans="1:10" ht="27.75" customHeight="1">
      <c r="A15" s="16">
        <v>4</v>
      </c>
      <c r="B15" s="17"/>
      <c r="C15" s="17"/>
      <c r="D15" s="17"/>
      <c r="E15" s="17"/>
      <c r="F15" s="26"/>
      <c r="G15" s="17"/>
      <c r="H15" s="27"/>
      <c r="I15" s="27"/>
      <c r="J15" s="27"/>
    </row>
    <row r="16" spans="1:10" ht="26.25" customHeight="1">
      <c r="A16" s="2" t="s">
        <v>19</v>
      </c>
      <c r="B16" s="28"/>
      <c r="C16" s="28"/>
      <c r="D16" s="17"/>
      <c r="E16" s="17"/>
      <c r="F16" s="26"/>
      <c r="G16" s="17"/>
      <c r="H16" s="27"/>
      <c r="I16" s="27"/>
      <c r="J16" s="27"/>
    </row>
    <row r="17" spans="1:10" ht="12.75">
      <c r="A17" s="10"/>
      <c r="B17" s="29"/>
      <c r="C17" s="29"/>
      <c r="D17" s="20"/>
      <c r="E17" s="20"/>
      <c r="F17" s="20"/>
      <c r="G17" s="20"/>
      <c r="H17" s="20"/>
      <c r="I17" s="20"/>
      <c r="J17" s="20"/>
    </row>
    <row r="18" spans="1:10" ht="12.75">
      <c r="A18" s="10"/>
      <c r="B18" s="29"/>
      <c r="C18" s="29"/>
      <c r="D18" s="20"/>
      <c r="E18" s="20"/>
      <c r="F18" s="20"/>
      <c r="G18" s="20"/>
      <c r="H18" s="20"/>
      <c r="I18" s="20"/>
      <c r="J18" s="20"/>
    </row>
    <row r="19" spans="1:10" ht="12.75">
      <c r="A19" s="10"/>
      <c r="B19" s="29"/>
      <c r="C19" s="29"/>
      <c r="D19" s="20"/>
      <c r="E19" s="20"/>
      <c r="F19" s="20"/>
      <c r="G19" s="20"/>
      <c r="H19" s="20"/>
      <c r="I19" s="20"/>
      <c r="J19" s="20"/>
    </row>
    <row r="20" spans="1:10" ht="12.75">
      <c r="A20" s="10"/>
      <c r="B20" s="29"/>
      <c r="C20" s="29"/>
      <c r="D20" s="20"/>
      <c r="E20" s="20"/>
      <c r="F20" s="20"/>
      <c r="G20" s="20"/>
      <c r="H20" s="20"/>
      <c r="I20" s="20"/>
      <c r="J20" s="20"/>
    </row>
    <row r="21" spans="1:10" ht="12.75">
      <c r="A21" s="10"/>
      <c r="B21" s="29"/>
      <c r="C21" s="29"/>
      <c r="D21" s="20"/>
      <c r="E21" s="20"/>
      <c r="F21" s="20"/>
      <c r="G21" s="20"/>
      <c r="H21" s="20"/>
      <c r="I21" s="20"/>
      <c r="J21" s="20"/>
    </row>
    <row r="22" spans="1:10" ht="12.75">
      <c r="A22" s="10"/>
      <c r="B22" s="29"/>
      <c r="C22" s="29"/>
      <c r="D22" s="20"/>
      <c r="E22" s="20"/>
      <c r="F22" s="20"/>
      <c r="G22" s="20"/>
      <c r="H22" s="20"/>
      <c r="I22" s="20"/>
      <c r="J22" s="20"/>
    </row>
    <row r="23" spans="1:10" ht="12.75">
      <c r="A23" s="10"/>
      <c r="B23" s="29"/>
      <c r="C23" s="29"/>
      <c r="D23" s="20"/>
      <c r="E23" s="20"/>
      <c r="F23" s="20"/>
      <c r="G23" s="20"/>
      <c r="H23" s="20"/>
      <c r="I23" s="20"/>
      <c r="J23" s="20"/>
    </row>
    <row r="24" spans="1:10" ht="12.75">
      <c r="A24" s="10"/>
      <c r="B24" s="29"/>
      <c r="C24" s="29"/>
      <c r="D24" s="20"/>
      <c r="E24" s="20"/>
      <c r="F24" s="20"/>
      <c r="G24" s="20"/>
      <c r="H24" s="20"/>
      <c r="I24" s="20"/>
      <c r="J24" s="20"/>
    </row>
    <row r="25" spans="1:10" ht="12.75">
      <c r="A25" s="10"/>
      <c r="B25" s="29"/>
      <c r="C25" s="29"/>
      <c r="D25" s="20"/>
      <c r="E25" s="20"/>
      <c r="F25" s="20"/>
      <c r="G25" s="20"/>
      <c r="H25" s="20"/>
      <c r="I25" s="20"/>
      <c r="J25" s="20"/>
    </row>
    <row r="26" spans="1:10" ht="12.75">
      <c r="A26" s="13" t="s">
        <v>12</v>
      </c>
      <c r="B26" s="13"/>
      <c r="C26" s="13"/>
      <c r="D26" s="13"/>
      <c r="E26" s="13"/>
      <c r="F26" s="13"/>
      <c r="G26" s="13"/>
      <c r="I26" s="771" t="s">
        <v>13</v>
      </c>
      <c r="J26" s="771"/>
    </row>
    <row r="27" spans="1:10" ht="12.75">
      <c r="A27" s="645" t="s">
        <v>14</v>
      </c>
      <c r="B27" s="645"/>
      <c r="C27" s="645"/>
      <c r="D27" s="645"/>
      <c r="E27" s="645"/>
      <c r="F27" s="645"/>
      <c r="G27" s="645"/>
      <c r="H27" s="645"/>
      <c r="I27" s="645"/>
      <c r="J27" s="645"/>
    </row>
    <row r="28" spans="1:10" ht="12.75">
      <c r="A28" s="645" t="s">
        <v>20</v>
      </c>
      <c r="B28" s="645"/>
      <c r="C28" s="645"/>
      <c r="D28" s="645"/>
      <c r="E28" s="645"/>
      <c r="F28" s="645"/>
      <c r="G28" s="645"/>
      <c r="H28" s="645"/>
      <c r="I28" s="645"/>
      <c r="J28" s="645"/>
    </row>
    <row r="29" spans="1:10" ht="12.75">
      <c r="A29" s="13"/>
      <c r="B29" s="13"/>
      <c r="C29" s="13"/>
      <c r="E29" s="13"/>
      <c r="H29" s="686" t="s">
        <v>86</v>
      </c>
      <c r="I29" s="686"/>
      <c r="J29" s="686"/>
    </row>
    <row r="32" ht="15.75" customHeight="1"/>
    <row r="33" spans="1:10" ht="12.75" customHeight="1">
      <c r="A33" s="772"/>
      <c r="B33" s="772"/>
      <c r="C33" s="772"/>
      <c r="D33" s="772"/>
      <c r="E33" s="772"/>
      <c r="F33" s="772"/>
      <c r="G33" s="772"/>
      <c r="H33" s="772"/>
      <c r="I33" s="772"/>
      <c r="J33" s="772"/>
    </row>
    <row r="34" ht="12.75" customHeight="1"/>
    <row r="35" spans="1:10" ht="12.75">
      <c r="A35" s="772"/>
      <c r="B35" s="772"/>
      <c r="C35" s="772"/>
      <c r="D35" s="772"/>
      <c r="E35" s="772"/>
      <c r="F35" s="772"/>
      <c r="G35" s="772"/>
      <c r="H35" s="772"/>
      <c r="I35" s="772"/>
      <c r="J35" s="772"/>
    </row>
  </sheetData>
  <sheetProtection/>
  <mergeCells count="17">
    <mergeCell ref="D13:I13"/>
    <mergeCell ref="E1:I1"/>
    <mergeCell ref="A2:J2"/>
    <mergeCell ref="A3:J3"/>
    <mergeCell ref="A5:J5"/>
    <mergeCell ref="A8:B8"/>
    <mergeCell ref="H8:J8"/>
    <mergeCell ref="A28:J28"/>
    <mergeCell ref="H29:J29"/>
    <mergeCell ref="A33:J33"/>
    <mergeCell ref="A35:J35"/>
    <mergeCell ref="A9:A10"/>
    <mergeCell ref="B9:B10"/>
    <mergeCell ref="C9:F9"/>
    <mergeCell ref="G9:J9"/>
    <mergeCell ref="I26:J26"/>
    <mergeCell ref="A27:J27"/>
  </mergeCells>
  <printOptions horizontalCentered="1"/>
  <pageMargins left="0.7086614173228347" right="0.7086614173228347" top="1.0236220472440944" bottom="0" header="0.31496062992125984" footer="0.31496062992125984"/>
  <pageSetup fitToHeight="1" fitToWidth="1" horizontalDpi="600" verticalDpi="600" orientation="landscape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view="pageBreakPreview" zoomScale="90" zoomScaleSheetLayoutView="90" zoomScalePageLayoutView="0" workbookViewId="0" topLeftCell="A1">
      <selection activeCell="H8" sqref="H8:J8"/>
    </sheetView>
  </sheetViews>
  <sheetFormatPr defaultColWidth="9.140625" defaultRowHeight="12.75"/>
  <cols>
    <col min="1" max="1" width="7.421875" style="14" customWidth="1"/>
    <col min="2" max="2" width="17.140625" style="14" customWidth="1"/>
    <col min="3" max="3" width="11.00390625" style="14" customWidth="1"/>
    <col min="4" max="4" width="10.00390625" style="14" customWidth="1"/>
    <col min="5" max="5" width="13.140625" style="14" customWidth="1"/>
    <col min="6" max="6" width="14.28125" style="14" customWidth="1"/>
    <col min="7" max="7" width="13.28125" style="14" customWidth="1"/>
    <col min="8" max="8" width="14.7109375" style="14" customWidth="1"/>
    <col min="9" max="9" width="16.7109375" style="14" customWidth="1"/>
    <col min="10" max="10" width="19.28125" style="14" customWidth="1"/>
    <col min="11" max="16384" width="9.140625" style="14" customWidth="1"/>
  </cols>
  <sheetData>
    <row r="1" spans="5:10" ht="12.75">
      <c r="E1" s="687"/>
      <c r="F1" s="687"/>
      <c r="G1" s="687"/>
      <c r="H1" s="687"/>
      <c r="I1" s="687"/>
      <c r="J1" s="131" t="s">
        <v>395</v>
      </c>
    </row>
    <row r="2" spans="1:10" ht="15">
      <c r="A2" s="761" t="s">
        <v>0</v>
      </c>
      <c r="B2" s="761"/>
      <c r="C2" s="761"/>
      <c r="D2" s="761"/>
      <c r="E2" s="761"/>
      <c r="F2" s="761"/>
      <c r="G2" s="761"/>
      <c r="H2" s="761"/>
      <c r="I2" s="761"/>
      <c r="J2" s="761"/>
    </row>
    <row r="3" spans="1:10" ht="20.25">
      <c r="A3" s="767" t="s">
        <v>753</v>
      </c>
      <c r="B3" s="767"/>
      <c r="C3" s="767"/>
      <c r="D3" s="767"/>
      <c r="E3" s="767"/>
      <c r="F3" s="767"/>
      <c r="G3" s="767"/>
      <c r="H3" s="767"/>
      <c r="I3" s="767"/>
      <c r="J3" s="767"/>
    </row>
    <row r="4" ht="14.25" customHeight="1"/>
    <row r="5" spans="1:10" ht="31.5" customHeight="1">
      <c r="A5" s="762" t="s">
        <v>763</v>
      </c>
      <c r="B5" s="762"/>
      <c r="C5" s="762"/>
      <c r="D5" s="762"/>
      <c r="E5" s="762"/>
      <c r="F5" s="762"/>
      <c r="G5" s="762"/>
      <c r="H5" s="762"/>
      <c r="I5" s="762"/>
      <c r="J5" s="762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686" t="s">
        <v>652</v>
      </c>
      <c r="B8" s="686"/>
      <c r="C8" s="30"/>
      <c r="H8" s="749" t="s">
        <v>899</v>
      </c>
      <c r="I8" s="749"/>
      <c r="J8" s="749"/>
    </row>
    <row r="9" spans="1:16" ht="12.75">
      <c r="A9" s="675" t="s">
        <v>2</v>
      </c>
      <c r="B9" s="675" t="s">
        <v>3</v>
      </c>
      <c r="C9" s="654" t="s">
        <v>760</v>
      </c>
      <c r="D9" s="655"/>
      <c r="E9" s="655"/>
      <c r="F9" s="656"/>
      <c r="G9" s="654" t="s">
        <v>108</v>
      </c>
      <c r="H9" s="655"/>
      <c r="I9" s="655"/>
      <c r="J9" s="656"/>
      <c r="O9" s="17"/>
      <c r="P9" s="20"/>
    </row>
    <row r="10" spans="1:10" ht="53.25" customHeight="1">
      <c r="A10" s="675"/>
      <c r="B10" s="675"/>
      <c r="C10" s="4" t="s">
        <v>208</v>
      </c>
      <c r="D10" s="4" t="s">
        <v>17</v>
      </c>
      <c r="E10" s="247" t="s">
        <v>397</v>
      </c>
      <c r="F10" s="6" t="s">
        <v>226</v>
      </c>
      <c r="G10" s="4" t="s">
        <v>208</v>
      </c>
      <c r="H10" s="24" t="s">
        <v>18</v>
      </c>
      <c r="I10" s="101" t="s">
        <v>118</v>
      </c>
      <c r="J10" s="4" t="s">
        <v>227</v>
      </c>
    </row>
    <row r="11" spans="1:10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6">
        <v>6</v>
      </c>
      <c r="G11" s="4">
        <v>7</v>
      </c>
      <c r="H11" s="97">
        <v>8</v>
      </c>
      <c r="I11" s="4">
        <v>9</v>
      </c>
      <c r="J11" s="4">
        <v>10</v>
      </c>
    </row>
    <row r="12" spans="1:10" ht="28.5" customHeight="1">
      <c r="A12" s="16">
        <v>1</v>
      </c>
      <c r="B12" s="17"/>
      <c r="C12" s="17"/>
      <c r="D12" s="17"/>
      <c r="E12" s="17"/>
      <c r="F12" s="100"/>
      <c r="G12" s="17"/>
      <c r="H12" s="27"/>
      <c r="I12" s="27"/>
      <c r="J12" s="27"/>
    </row>
    <row r="13" spans="1:10" ht="26.25" customHeight="1">
      <c r="A13" s="16">
        <v>2</v>
      </c>
      <c r="B13" s="17"/>
      <c r="C13" s="17"/>
      <c r="D13" s="782" t="s">
        <v>650</v>
      </c>
      <c r="E13" s="783"/>
      <c r="F13" s="783"/>
      <c r="G13" s="783"/>
      <c r="H13" s="784"/>
      <c r="I13" s="27"/>
      <c r="J13" s="27"/>
    </row>
    <row r="14" spans="1:10" ht="25.5" customHeight="1">
      <c r="A14" s="16">
        <v>3</v>
      </c>
      <c r="B14" s="17"/>
      <c r="C14" s="17"/>
      <c r="D14" s="785"/>
      <c r="E14" s="786"/>
      <c r="F14" s="786"/>
      <c r="G14" s="786"/>
      <c r="H14" s="787"/>
      <c r="I14" s="27"/>
      <c r="J14" s="27"/>
    </row>
    <row r="15" spans="1:10" ht="30" customHeight="1">
      <c r="A15" s="16">
        <v>4</v>
      </c>
      <c r="B15" s="17"/>
      <c r="C15" s="17"/>
      <c r="D15" s="17"/>
      <c r="E15" s="17"/>
      <c r="F15" s="26"/>
      <c r="G15" s="17"/>
      <c r="H15" s="27"/>
      <c r="I15" s="27"/>
      <c r="J15" s="27"/>
    </row>
    <row r="16" spans="1:10" ht="29.25" customHeight="1">
      <c r="A16" s="2" t="s">
        <v>19</v>
      </c>
      <c r="B16" s="28"/>
      <c r="C16" s="28"/>
      <c r="D16" s="17"/>
      <c r="E16" s="17"/>
      <c r="F16" s="26"/>
      <c r="G16" s="17"/>
      <c r="H16" s="27"/>
      <c r="I16" s="27"/>
      <c r="J16" s="27"/>
    </row>
    <row r="17" spans="1:10" ht="12.75">
      <c r="A17" s="10"/>
      <c r="B17" s="29"/>
      <c r="C17" s="29"/>
      <c r="D17" s="20"/>
      <c r="E17" s="20"/>
      <c r="F17" s="20"/>
      <c r="G17" s="20"/>
      <c r="H17" s="20"/>
      <c r="I17" s="20"/>
      <c r="J17" s="20"/>
    </row>
    <row r="18" spans="1:10" ht="12.75">
      <c r="A18" s="10" t="s">
        <v>636</v>
      </c>
      <c r="B18" s="29"/>
      <c r="C18" s="29"/>
      <c r="D18" s="20"/>
      <c r="E18" s="20"/>
      <c r="F18" s="20"/>
      <c r="G18" s="20"/>
      <c r="H18" s="20"/>
      <c r="I18" s="20"/>
      <c r="J18" s="20"/>
    </row>
    <row r="19" spans="1:10" ht="12.75">
      <c r="A19" s="10"/>
      <c r="B19" s="29"/>
      <c r="C19" s="29"/>
      <c r="D19" s="20"/>
      <c r="E19" s="20"/>
      <c r="F19" s="20"/>
      <c r="G19" s="20"/>
      <c r="H19" s="20"/>
      <c r="I19" s="20"/>
      <c r="J19" s="20"/>
    </row>
    <row r="20" spans="1:10" ht="12.75">
      <c r="A20" s="10"/>
      <c r="B20" s="29"/>
      <c r="C20" s="29"/>
      <c r="D20" s="20"/>
      <c r="E20" s="20"/>
      <c r="F20" s="20"/>
      <c r="G20" s="20"/>
      <c r="H20" s="20"/>
      <c r="I20" s="20"/>
      <c r="J20" s="20"/>
    </row>
    <row r="21" spans="1:10" ht="12.75">
      <c r="A21" s="10"/>
      <c r="B21" s="29"/>
      <c r="C21" s="29"/>
      <c r="D21" s="20"/>
      <c r="E21" s="20"/>
      <c r="F21" s="20"/>
      <c r="G21" s="20"/>
      <c r="H21" s="20"/>
      <c r="I21" s="20"/>
      <c r="J21" s="20"/>
    </row>
    <row r="22" spans="1:10" ht="12.75">
      <c r="A22" s="10"/>
      <c r="B22" s="29"/>
      <c r="C22" s="29"/>
      <c r="D22" s="20"/>
      <c r="E22" s="20"/>
      <c r="F22" s="20"/>
      <c r="G22" s="20"/>
      <c r="H22" s="20"/>
      <c r="I22" s="20"/>
      <c r="J22" s="20"/>
    </row>
    <row r="23" spans="1:10" ht="12.75">
      <c r="A23" s="10"/>
      <c r="B23" s="29"/>
      <c r="C23" s="29"/>
      <c r="D23" s="20"/>
      <c r="E23" s="20"/>
      <c r="F23" s="20"/>
      <c r="G23" s="20"/>
      <c r="H23" s="20"/>
      <c r="I23" s="20"/>
      <c r="J23" s="20"/>
    </row>
    <row r="24" spans="1:10" ht="12.75">
      <c r="A24" s="10"/>
      <c r="B24" s="29"/>
      <c r="C24" s="29"/>
      <c r="D24" s="20"/>
      <c r="E24" s="20"/>
      <c r="F24" s="20"/>
      <c r="G24" s="20"/>
      <c r="H24" s="20"/>
      <c r="I24" s="20"/>
      <c r="J24" s="20"/>
    </row>
    <row r="25" spans="1:10" ht="12.75">
      <c r="A25" s="10"/>
      <c r="B25" s="29"/>
      <c r="C25" s="29"/>
      <c r="D25" s="20"/>
      <c r="E25" s="20"/>
      <c r="F25" s="20"/>
      <c r="G25" s="20"/>
      <c r="H25" s="20"/>
      <c r="I25" s="20"/>
      <c r="J25" s="20"/>
    </row>
    <row r="26" spans="1:10" ht="12.75">
      <c r="A26" s="13" t="s">
        <v>12</v>
      </c>
      <c r="B26" s="13"/>
      <c r="C26" s="13"/>
      <c r="D26" s="13"/>
      <c r="E26" s="13"/>
      <c r="F26" s="13"/>
      <c r="G26" s="13"/>
      <c r="I26" s="771" t="s">
        <v>13</v>
      </c>
      <c r="J26" s="771"/>
    </row>
    <row r="27" spans="1:10" ht="12.75">
      <c r="A27" s="645" t="s">
        <v>14</v>
      </c>
      <c r="B27" s="645"/>
      <c r="C27" s="645"/>
      <c r="D27" s="645"/>
      <c r="E27" s="645"/>
      <c r="F27" s="645"/>
      <c r="G27" s="645"/>
      <c r="H27" s="645"/>
      <c r="I27" s="645"/>
      <c r="J27" s="645"/>
    </row>
    <row r="28" spans="1:10" ht="12.75">
      <c r="A28" s="645" t="s">
        <v>20</v>
      </c>
      <c r="B28" s="645"/>
      <c r="C28" s="645"/>
      <c r="D28" s="645"/>
      <c r="E28" s="645"/>
      <c r="F28" s="645"/>
      <c r="G28" s="645"/>
      <c r="H28" s="645"/>
      <c r="I28" s="645"/>
      <c r="J28" s="645"/>
    </row>
    <row r="29" spans="1:10" ht="12.75">
      <c r="A29" s="13"/>
      <c r="B29" s="13"/>
      <c r="C29" s="13"/>
      <c r="E29" s="13"/>
      <c r="H29" s="686" t="s">
        <v>86</v>
      </c>
      <c r="I29" s="686"/>
      <c r="J29" s="686"/>
    </row>
    <row r="32" ht="15.75" customHeight="1"/>
    <row r="33" spans="1:10" ht="12.75" customHeight="1">
      <c r="A33" s="772"/>
      <c r="B33" s="772"/>
      <c r="C33" s="772"/>
      <c r="D33" s="772"/>
      <c r="E33" s="772"/>
      <c r="F33" s="772"/>
      <c r="G33" s="772"/>
      <c r="H33" s="772"/>
      <c r="I33" s="772"/>
      <c r="J33" s="772"/>
    </row>
    <row r="34" ht="12.75" customHeight="1"/>
    <row r="35" spans="1:10" ht="12.75">
      <c r="A35" s="772"/>
      <c r="B35" s="772"/>
      <c r="C35" s="772"/>
      <c r="D35" s="772"/>
      <c r="E35" s="772"/>
      <c r="F35" s="772"/>
      <c r="G35" s="772"/>
      <c r="H35" s="772"/>
      <c r="I35" s="772"/>
      <c r="J35" s="772"/>
    </row>
  </sheetData>
  <sheetProtection/>
  <mergeCells count="17">
    <mergeCell ref="A28:J28"/>
    <mergeCell ref="H29:J29"/>
    <mergeCell ref="A33:J33"/>
    <mergeCell ref="A35:J35"/>
    <mergeCell ref="A9:A10"/>
    <mergeCell ref="B9:B10"/>
    <mergeCell ref="C9:F9"/>
    <mergeCell ref="G9:J9"/>
    <mergeCell ref="I26:J26"/>
    <mergeCell ref="A27:J27"/>
    <mergeCell ref="D13:H14"/>
    <mergeCell ref="E1:I1"/>
    <mergeCell ref="A2:J2"/>
    <mergeCell ref="A3:J3"/>
    <mergeCell ref="A5:J5"/>
    <mergeCell ref="A8:B8"/>
    <mergeCell ref="H8:J8"/>
  </mergeCells>
  <printOptions horizontalCentered="1"/>
  <pageMargins left="0.7086614173228347" right="0.7086614173228347" top="1.0236220472440944" bottom="0" header="0.31496062992125984" footer="0.31496062992125984"/>
  <pageSetup fitToHeight="1" fitToWidth="1" horizontalDpi="600" verticalDpi="600" orientation="landscape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view="pageBreakPreview" zoomScale="78" zoomScaleSheetLayoutView="78" zoomScalePageLayoutView="0" workbookViewId="0" topLeftCell="A1">
      <selection activeCell="H8" sqref="H8:J8"/>
    </sheetView>
  </sheetViews>
  <sheetFormatPr defaultColWidth="9.140625" defaultRowHeight="12.75"/>
  <cols>
    <col min="1" max="1" width="7.421875" style="14" customWidth="1"/>
    <col min="2" max="2" width="17.140625" style="14" customWidth="1"/>
    <col min="3" max="3" width="11.00390625" style="14" customWidth="1"/>
    <col min="4" max="4" width="10.00390625" style="14" customWidth="1"/>
    <col min="5" max="5" width="13.140625" style="14" customWidth="1"/>
    <col min="6" max="6" width="14.28125" style="14" customWidth="1"/>
    <col min="7" max="7" width="13.28125" style="14" customWidth="1"/>
    <col min="8" max="8" width="14.7109375" style="14" customWidth="1"/>
    <col min="9" max="9" width="16.7109375" style="14" customWidth="1"/>
    <col min="10" max="10" width="19.28125" style="14" customWidth="1"/>
    <col min="11" max="16384" width="9.140625" style="14" customWidth="1"/>
  </cols>
  <sheetData>
    <row r="1" spans="5:10" ht="12.75">
      <c r="E1" s="687"/>
      <c r="F1" s="687"/>
      <c r="G1" s="687"/>
      <c r="H1" s="687"/>
      <c r="I1" s="687"/>
      <c r="J1" s="131" t="s">
        <v>477</v>
      </c>
    </row>
    <row r="2" spans="1:10" ht="15">
      <c r="A2" s="761" t="s">
        <v>0</v>
      </c>
      <c r="B2" s="761"/>
      <c r="C2" s="761"/>
      <c r="D2" s="761"/>
      <c r="E2" s="761"/>
      <c r="F2" s="761"/>
      <c r="G2" s="761"/>
      <c r="H2" s="761"/>
      <c r="I2" s="761"/>
      <c r="J2" s="761"/>
    </row>
    <row r="3" spans="1:10" ht="20.25">
      <c r="A3" s="767" t="s">
        <v>753</v>
      </c>
      <c r="B3" s="767"/>
      <c r="C3" s="767"/>
      <c r="D3" s="767"/>
      <c r="E3" s="767"/>
      <c r="F3" s="767"/>
      <c r="G3" s="767"/>
      <c r="H3" s="767"/>
      <c r="I3" s="767"/>
      <c r="J3" s="767"/>
    </row>
    <row r="4" ht="14.25" customHeight="1"/>
    <row r="5" spans="1:10" ht="31.5" customHeight="1">
      <c r="A5" s="762" t="s">
        <v>764</v>
      </c>
      <c r="B5" s="762"/>
      <c r="C5" s="762"/>
      <c r="D5" s="762"/>
      <c r="E5" s="762"/>
      <c r="F5" s="762"/>
      <c r="G5" s="762"/>
      <c r="H5" s="762"/>
      <c r="I5" s="762"/>
      <c r="J5" s="762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686" t="s">
        <v>653</v>
      </c>
      <c r="B8" s="686"/>
      <c r="C8" s="30"/>
      <c r="H8" s="794" t="s">
        <v>899</v>
      </c>
      <c r="I8" s="794"/>
      <c r="J8" s="794"/>
    </row>
    <row r="9" spans="1:16" ht="12.75">
      <c r="A9" s="675" t="s">
        <v>2</v>
      </c>
      <c r="B9" s="675" t="s">
        <v>3</v>
      </c>
      <c r="C9" s="654" t="s">
        <v>760</v>
      </c>
      <c r="D9" s="655"/>
      <c r="E9" s="655"/>
      <c r="F9" s="656"/>
      <c r="G9" s="654" t="s">
        <v>108</v>
      </c>
      <c r="H9" s="655"/>
      <c r="I9" s="655"/>
      <c r="J9" s="656"/>
      <c r="O9" s="17"/>
      <c r="P9" s="20"/>
    </row>
    <row r="10" spans="1:10" ht="53.25" customHeight="1">
      <c r="A10" s="675"/>
      <c r="B10" s="675"/>
      <c r="C10" s="4" t="s">
        <v>208</v>
      </c>
      <c r="D10" s="4" t="s">
        <v>17</v>
      </c>
      <c r="E10" s="247" t="s">
        <v>398</v>
      </c>
      <c r="F10" s="6" t="s">
        <v>226</v>
      </c>
      <c r="G10" s="4" t="s">
        <v>208</v>
      </c>
      <c r="H10" s="24" t="s">
        <v>18</v>
      </c>
      <c r="I10" s="101" t="s">
        <v>118</v>
      </c>
      <c r="J10" s="4" t="s">
        <v>227</v>
      </c>
    </row>
    <row r="11" spans="1:10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6">
        <v>6</v>
      </c>
      <c r="G11" s="4">
        <v>7</v>
      </c>
      <c r="H11" s="97">
        <v>8</v>
      </c>
      <c r="I11" s="4">
        <v>9</v>
      </c>
      <c r="J11" s="4">
        <v>10</v>
      </c>
    </row>
    <row r="12" spans="1:10" ht="30.75" customHeight="1">
      <c r="A12" s="16">
        <v>1</v>
      </c>
      <c r="B12" s="17"/>
      <c r="C12" s="17"/>
      <c r="D12" s="17"/>
      <c r="E12" s="17"/>
      <c r="F12" s="100"/>
      <c r="G12" s="17"/>
      <c r="H12" s="27"/>
      <c r="I12" s="27"/>
      <c r="J12" s="27"/>
    </row>
    <row r="13" spans="1:10" ht="27" customHeight="1">
      <c r="A13" s="16">
        <v>2</v>
      </c>
      <c r="B13" s="17"/>
      <c r="C13" s="17"/>
      <c r="D13" s="788" t="s">
        <v>650</v>
      </c>
      <c r="E13" s="789"/>
      <c r="F13" s="789"/>
      <c r="G13" s="789"/>
      <c r="H13" s="790"/>
      <c r="I13" s="27"/>
      <c r="J13" s="27"/>
    </row>
    <row r="14" spans="1:10" ht="28.5" customHeight="1">
      <c r="A14" s="16">
        <v>3</v>
      </c>
      <c r="B14" s="17"/>
      <c r="C14" s="17"/>
      <c r="D14" s="791"/>
      <c r="E14" s="792"/>
      <c r="F14" s="792"/>
      <c r="G14" s="792"/>
      <c r="H14" s="793"/>
      <c r="I14" s="27"/>
      <c r="J14" s="27"/>
    </row>
    <row r="15" spans="1:10" ht="27" customHeight="1">
      <c r="A15" s="16">
        <v>4</v>
      </c>
      <c r="B15" s="17"/>
      <c r="C15" s="17"/>
      <c r="D15" s="17"/>
      <c r="E15" s="17"/>
      <c r="F15" s="26"/>
      <c r="G15" s="17"/>
      <c r="H15" s="27"/>
      <c r="I15" s="27"/>
      <c r="J15" s="27"/>
    </row>
    <row r="16" spans="1:10" ht="33" customHeight="1">
      <c r="A16" s="2" t="s">
        <v>19</v>
      </c>
      <c r="B16" s="28"/>
      <c r="C16" s="28"/>
      <c r="D16" s="17"/>
      <c r="E16" s="17"/>
      <c r="F16" s="26"/>
      <c r="G16" s="17"/>
      <c r="H16" s="27"/>
      <c r="I16" s="27"/>
      <c r="J16" s="27"/>
    </row>
    <row r="17" spans="1:10" ht="12.75">
      <c r="A17" s="10"/>
      <c r="B17" s="29"/>
      <c r="C17" s="29"/>
      <c r="D17" s="20"/>
      <c r="E17" s="20"/>
      <c r="F17" s="20"/>
      <c r="G17" s="20"/>
      <c r="H17" s="20"/>
      <c r="I17" s="20"/>
      <c r="J17" s="20"/>
    </row>
    <row r="18" spans="1:10" ht="12.75">
      <c r="A18" s="10"/>
      <c r="B18" s="29"/>
      <c r="C18" s="29"/>
      <c r="D18" s="20"/>
      <c r="E18" s="20"/>
      <c r="F18" s="20"/>
      <c r="G18" s="20"/>
      <c r="H18" s="20"/>
      <c r="I18" s="20"/>
      <c r="J18" s="20"/>
    </row>
    <row r="19" spans="1:10" ht="12.75">
      <c r="A19" s="10"/>
      <c r="B19" s="29"/>
      <c r="C19" s="29"/>
      <c r="D19" s="20"/>
      <c r="E19" s="20"/>
      <c r="F19" s="20"/>
      <c r="G19" s="20"/>
      <c r="H19" s="20"/>
      <c r="I19" s="20"/>
      <c r="J19" s="20"/>
    </row>
    <row r="20" spans="1:10" ht="12.75">
      <c r="A20" s="10"/>
      <c r="B20" s="29"/>
      <c r="C20" s="29"/>
      <c r="D20" s="20"/>
      <c r="E20" s="20"/>
      <c r="F20" s="20"/>
      <c r="G20" s="20"/>
      <c r="H20" s="20"/>
      <c r="I20" s="20"/>
      <c r="J20" s="20"/>
    </row>
    <row r="21" spans="1:10" ht="12.75">
      <c r="A21" s="10"/>
      <c r="B21" s="29"/>
      <c r="C21" s="29"/>
      <c r="D21" s="20"/>
      <c r="E21" s="20"/>
      <c r="F21" s="20"/>
      <c r="G21" s="20"/>
      <c r="H21" s="20"/>
      <c r="I21" s="20"/>
      <c r="J21" s="20"/>
    </row>
    <row r="22" spans="1:10" ht="12.75">
      <c r="A22" s="10"/>
      <c r="B22" s="29"/>
      <c r="C22" s="29"/>
      <c r="D22" s="20"/>
      <c r="E22" s="20"/>
      <c r="F22" s="20"/>
      <c r="G22" s="20"/>
      <c r="H22" s="20"/>
      <c r="I22" s="20"/>
      <c r="J22" s="20"/>
    </row>
    <row r="23" spans="1:10" ht="12.75">
      <c r="A23" s="10"/>
      <c r="B23" s="29"/>
      <c r="C23" s="29"/>
      <c r="D23" s="20"/>
      <c r="E23" s="20"/>
      <c r="F23" s="20"/>
      <c r="G23" s="20"/>
      <c r="H23" s="20"/>
      <c r="I23" s="20"/>
      <c r="J23" s="20"/>
    </row>
    <row r="24" spans="1:10" ht="12.75">
      <c r="A24" s="13" t="s">
        <v>12</v>
      </c>
      <c r="B24" s="13"/>
      <c r="C24" s="13"/>
      <c r="D24" s="13"/>
      <c r="E24" s="13"/>
      <c r="F24" s="13"/>
      <c r="G24" s="13"/>
      <c r="I24" s="771" t="s">
        <v>13</v>
      </c>
      <c r="J24" s="771"/>
    </row>
    <row r="25" spans="1:10" ht="12.75">
      <c r="A25" s="645" t="s">
        <v>14</v>
      </c>
      <c r="B25" s="645"/>
      <c r="C25" s="645"/>
      <c r="D25" s="645"/>
      <c r="E25" s="645"/>
      <c r="F25" s="645"/>
      <c r="G25" s="645"/>
      <c r="H25" s="645"/>
      <c r="I25" s="645"/>
      <c r="J25" s="645"/>
    </row>
    <row r="26" spans="1:10" ht="12.75">
      <c r="A26" s="645" t="s">
        <v>20</v>
      </c>
      <c r="B26" s="645"/>
      <c r="C26" s="645"/>
      <c r="D26" s="645"/>
      <c r="E26" s="645"/>
      <c r="F26" s="645"/>
      <c r="G26" s="645"/>
      <c r="H26" s="645"/>
      <c r="I26" s="645"/>
      <c r="J26" s="645"/>
    </row>
    <row r="27" spans="1:10" ht="12.75">
      <c r="A27" s="13"/>
      <c r="B27" s="13"/>
      <c r="C27" s="13"/>
      <c r="E27" s="13"/>
      <c r="H27" s="686" t="s">
        <v>86</v>
      </c>
      <c r="I27" s="686"/>
      <c r="J27" s="686"/>
    </row>
    <row r="31" spans="1:10" ht="12.75">
      <c r="A31" s="772"/>
      <c r="B31" s="772"/>
      <c r="C31" s="772"/>
      <c r="D31" s="772"/>
      <c r="E31" s="772"/>
      <c r="F31" s="772"/>
      <c r="G31" s="772"/>
      <c r="H31" s="772"/>
      <c r="I31" s="772"/>
      <c r="J31" s="772"/>
    </row>
    <row r="32" ht="15.75" customHeight="1"/>
    <row r="33" spans="1:10" ht="12.75" customHeight="1">
      <c r="A33" s="772"/>
      <c r="B33" s="772"/>
      <c r="C33" s="772"/>
      <c r="D33" s="772"/>
      <c r="E33" s="772"/>
      <c r="F33" s="772"/>
      <c r="G33" s="772"/>
      <c r="H33" s="772"/>
      <c r="I33" s="772"/>
      <c r="J33" s="772"/>
    </row>
    <row r="34" ht="12.75" customHeight="1"/>
  </sheetData>
  <sheetProtection/>
  <mergeCells count="17">
    <mergeCell ref="A26:J26"/>
    <mergeCell ref="H27:J27"/>
    <mergeCell ref="A31:J31"/>
    <mergeCell ref="A33:J33"/>
    <mergeCell ref="A9:A10"/>
    <mergeCell ref="B9:B10"/>
    <mergeCell ref="C9:F9"/>
    <mergeCell ref="G9:J9"/>
    <mergeCell ref="I24:J24"/>
    <mergeCell ref="A25:J25"/>
    <mergeCell ref="D13:H14"/>
    <mergeCell ref="E1:I1"/>
    <mergeCell ref="A2:J2"/>
    <mergeCell ref="A3:J3"/>
    <mergeCell ref="A5:J5"/>
    <mergeCell ref="A8:B8"/>
    <mergeCell ref="H8:J8"/>
  </mergeCells>
  <printOptions horizontalCentered="1"/>
  <pageMargins left="0.7086614173228347" right="0.7086614173228347" top="1.0236220472440944" bottom="0" header="0.31496062992125984" footer="0.31496062992125984"/>
  <pageSetup fitToHeight="1" fitToWidth="1" horizontalDpi="600" verticalDpi="6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view="pageBreakPreview" zoomScale="90" zoomScaleSheetLayoutView="90" zoomScalePageLayoutView="0" workbookViewId="0" topLeftCell="A1">
      <selection activeCell="I8" sqref="I8:L8"/>
    </sheetView>
  </sheetViews>
  <sheetFormatPr defaultColWidth="9.140625" defaultRowHeight="12.75"/>
  <cols>
    <col min="1" max="1" width="6.7109375" style="14" customWidth="1"/>
    <col min="2" max="2" width="11.57421875" style="14" customWidth="1"/>
    <col min="3" max="3" width="12.00390625" style="14" customWidth="1"/>
    <col min="4" max="4" width="10.421875" style="14" customWidth="1"/>
    <col min="5" max="5" width="10.7109375" style="14" customWidth="1"/>
    <col min="6" max="6" width="13.00390625" style="14" customWidth="1"/>
    <col min="7" max="7" width="15.140625" style="14" customWidth="1"/>
    <col min="8" max="8" width="12.421875" style="14" customWidth="1"/>
    <col min="9" max="9" width="12.140625" style="14" customWidth="1"/>
    <col min="10" max="10" width="11.7109375" style="14" customWidth="1"/>
    <col min="11" max="11" width="12.00390625" style="14" customWidth="1"/>
    <col min="12" max="12" width="14.140625" style="14" customWidth="1"/>
    <col min="13" max="16384" width="9.140625" style="14" customWidth="1"/>
  </cols>
  <sheetData>
    <row r="1" spans="4:15" ht="15">
      <c r="D1" s="33"/>
      <c r="E1" s="33"/>
      <c r="F1" s="33"/>
      <c r="G1" s="33"/>
      <c r="H1" s="33"/>
      <c r="I1" s="33"/>
      <c r="J1" s="33"/>
      <c r="K1" s="33"/>
      <c r="L1" s="795" t="s">
        <v>65</v>
      </c>
      <c r="M1" s="795"/>
      <c r="N1" s="40"/>
      <c r="O1" s="40"/>
    </row>
    <row r="2" spans="1:15" ht="15">
      <c r="A2" s="761" t="s">
        <v>0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42"/>
      <c r="N2" s="42"/>
      <c r="O2" s="42"/>
    </row>
    <row r="3" spans="1:15" ht="20.25">
      <c r="A3" s="767" t="s">
        <v>753</v>
      </c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41"/>
      <c r="N3" s="41"/>
      <c r="O3" s="41"/>
    </row>
    <row r="4" ht="10.5" customHeight="1"/>
    <row r="5" spans="1:12" ht="19.5" customHeight="1">
      <c r="A5" s="762" t="s">
        <v>765</v>
      </c>
      <c r="B5" s="762"/>
      <c r="C5" s="762"/>
      <c r="D5" s="762"/>
      <c r="E5" s="762"/>
      <c r="F5" s="762"/>
      <c r="G5" s="762"/>
      <c r="H5" s="762"/>
      <c r="I5" s="762"/>
      <c r="J5" s="762"/>
      <c r="K5" s="762"/>
      <c r="L5" s="762"/>
    </row>
    <row r="6" spans="1:12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12.75">
      <c r="A7" s="686" t="s">
        <v>660</v>
      </c>
      <c r="B7" s="686"/>
      <c r="F7" s="799" t="s">
        <v>21</v>
      </c>
      <c r="G7" s="799"/>
      <c r="H7" s="799"/>
      <c r="I7" s="799"/>
      <c r="J7" s="799"/>
      <c r="K7" s="799"/>
      <c r="L7" s="799"/>
    </row>
    <row r="8" spans="1:12" ht="12.75">
      <c r="A8" s="13"/>
      <c r="F8" s="15"/>
      <c r="G8" s="96"/>
      <c r="H8" s="96"/>
      <c r="I8" s="749" t="s">
        <v>901</v>
      </c>
      <c r="J8" s="749"/>
      <c r="K8" s="749"/>
      <c r="L8" s="749"/>
    </row>
    <row r="9" spans="1:18" s="13" customFormat="1" ht="12.75">
      <c r="A9" s="675" t="s">
        <v>2</v>
      </c>
      <c r="B9" s="675" t="s">
        <v>3</v>
      </c>
      <c r="C9" s="657" t="s">
        <v>22</v>
      </c>
      <c r="D9" s="658"/>
      <c r="E9" s="658"/>
      <c r="F9" s="658"/>
      <c r="G9" s="658"/>
      <c r="H9" s="657" t="s">
        <v>44</v>
      </c>
      <c r="I9" s="658"/>
      <c r="J9" s="658"/>
      <c r="K9" s="658"/>
      <c r="L9" s="658"/>
      <c r="Q9" s="29"/>
      <c r="R9" s="29"/>
    </row>
    <row r="10" spans="1:12" s="13" customFormat="1" ht="77.25" customHeight="1">
      <c r="A10" s="675"/>
      <c r="B10" s="675"/>
      <c r="C10" s="4" t="s">
        <v>805</v>
      </c>
      <c r="D10" s="4" t="s">
        <v>908</v>
      </c>
      <c r="E10" s="4" t="s">
        <v>72</v>
      </c>
      <c r="F10" s="4" t="s">
        <v>73</v>
      </c>
      <c r="G10" s="4" t="s">
        <v>399</v>
      </c>
      <c r="H10" s="4" t="s">
        <v>805</v>
      </c>
      <c r="I10" s="4" t="s">
        <v>851</v>
      </c>
      <c r="J10" s="4" t="s">
        <v>72</v>
      </c>
      <c r="K10" s="4" t="s">
        <v>73</v>
      </c>
      <c r="L10" s="4" t="s">
        <v>400</v>
      </c>
    </row>
    <row r="11" spans="1:12" s="13" customFormat="1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31.5" customHeight="1">
      <c r="A12" s="325">
        <v>1</v>
      </c>
      <c r="B12" s="318" t="s">
        <v>641</v>
      </c>
      <c r="C12" s="524">
        <v>326.53</v>
      </c>
      <c r="D12" s="524">
        <v>0</v>
      </c>
      <c r="E12" s="524">
        <v>326.53</v>
      </c>
      <c r="F12" s="524">
        <v>326.53</v>
      </c>
      <c r="G12" s="393">
        <f>E12-F12</f>
        <v>0</v>
      </c>
      <c r="H12" s="312"/>
      <c r="I12" s="312"/>
      <c r="J12" s="312"/>
      <c r="K12" s="312"/>
      <c r="L12" s="149"/>
    </row>
    <row r="13" spans="1:12" ht="22.5" customHeight="1">
      <c r="A13" s="325">
        <v>2</v>
      </c>
      <c r="B13" s="318" t="s">
        <v>642</v>
      </c>
      <c r="C13" s="524">
        <v>186.75</v>
      </c>
      <c r="D13" s="524">
        <v>0</v>
      </c>
      <c r="E13" s="524">
        <v>186.75</v>
      </c>
      <c r="F13" s="524">
        <v>186.75</v>
      </c>
      <c r="G13" s="393">
        <f>E13-F13</f>
        <v>0</v>
      </c>
      <c r="H13" s="312"/>
      <c r="I13" s="312"/>
      <c r="J13" s="312"/>
      <c r="K13" s="312"/>
      <c r="L13" s="149"/>
    </row>
    <row r="14" spans="1:12" ht="33" customHeight="1">
      <c r="A14" s="325">
        <v>3</v>
      </c>
      <c r="B14" s="318" t="s">
        <v>643</v>
      </c>
      <c r="C14" s="524">
        <v>56.27</v>
      </c>
      <c r="D14" s="524">
        <v>0</v>
      </c>
      <c r="E14" s="524">
        <v>56.27</v>
      </c>
      <c r="F14" s="524">
        <v>56.27</v>
      </c>
      <c r="G14" s="393">
        <f>E14-F14</f>
        <v>0</v>
      </c>
      <c r="H14" s="796" t="s">
        <v>649</v>
      </c>
      <c r="I14" s="798"/>
      <c r="J14" s="798"/>
      <c r="K14" s="798"/>
      <c r="L14" s="797"/>
    </row>
    <row r="15" spans="1:12" ht="25.5" customHeight="1">
      <c r="A15" s="325">
        <v>4</v>
      </c>
      <c r="B15" s="318" t="s">
        <v>644</v>
      </c>
      <c r="C15" s="524">
        <v>203.75</v>
      </c>
      <c r="D15" s="524">
        <v>0</v>
      </c>
      <c r="E15" s="524">
        <v>203.75</v>
      </c>
      <c r="F15" s="524">
        <v>203.75</v>
      </c>
      <c r="G15" s="393">
        <f>E15-F15</f>
        <v>0</v>
      </c>
      <c r="H15" s="312"/>
      <c r="I15" s="312"/>
      <c r="J15" s="312"/>
      <c r="K15" s="312"/>
      <c r="L15" s="149"/>
    </row>
    <row r="16" spans="1:12" ht="33.75" customHeight="1">
      <c r="A16" s="796" t="s">
        <v>19</v>
      </c>
      <c r="B16" s="797"/>
      <c r="C16" s="525">
        <f>SUM(C12:C15)</f>
        <v>773.3</v>
      </c>
      <c r="D16" s="524">
        <v>0</v>
      </c>
      <c r="E16" s="525">
        <f>SUM(E12:E15)</f>
        <v>773.3</v>
      </c>
      <c r="F16" s="525">
        <f>SUM(F12:F15)</f>
        <v>773.3</v>
      </c>
      <c r="G16" s="393">
        <f>E16-F16</f>
        <v>0</v>
      </c>
      <c r="H16" s="311"/>
      <c r="I16" s="313"/>
      <c r="J16" s="313"/>
      <c r="K16" s="313"/>
      <c r="L16" s="16"/>
    </row>
    <row r="17" spans="1:12" ht="12.75">
      <c r="A17" s="20" t="s">
        <v>402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2.75">
      <c r="A18" s="19" t="s">
        <v>401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2.75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12.7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12.7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ht="12.75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2.75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2.75">
      <c r="A26" s="645" t="s">
        <v>13</v>
      </c>
      <c r="B26" s="645"/>
      <c r="C26" s="645"/>
      <c r="D26" s="645"/>
      <c r="E26" s="645"/>
      <c r="F26" s="645"/>
      <c r="G26" s="645"/>
      <c r="H26" s="645"/>
      <c r="I26" s="645"/>
      <c r="J26" s="645"/>
      <c r="K26" s="645"/>
      <c r="L26" s="645"/>
    </row>
    <row r="27" spans="1:12" ht="12.75">
      <c r="A27" s="645" t="s">
        <v>14</v>
      </c>
      <c r="B27" s="645"/>
      <c r="C27" s="645"/>
      <c r="D27" s="645"/>
      <c r="E27" s="645"/>
      <c r="F27" s="645"/>
      <c r="G27" s="645"/>
      <c r="H27" s="645"/>
      <c r="I27" s="645"/>
      <c r="J27" s="645"/>
      <c r="K27" s="645"/>
      <c r="L27" s="645"/>
    </row>
    <row r="28" spans="1:12" ht="12.75">
      <c r="A28" s="645" t="s">
        <v>20</v>
      </c>
      <c r="B28" s="645"/>
      <c r="C28" s="645"/>
      <c r="D28" s="645"/>
      <c r="E28" s="645"/>
      <c r="F28" s="645"/>
      <c r="G28" s="645"/>
      <c r="H28" s="645"/>
      <c r="I28" s="645"/>
      <c r="J28" s="645"/>
      <c r="K28" s="645"/>
      <c r="L28" s="645"/>
    </row>
    <row r="29" spans="1:12" ht="12.75">
      <c r="A29" s="13" t="s">
        <v>23</v>
      </c>
      <c r="B29" s="13"/>
      <c r="C29" s="13"/>
      <c r="D29" s="13"/>
      <c r="E29" s="13"/>
      <c r="F29" s="13"/>
      <c r="J29" s="686" t="s">
        <v>86</v>
      </c>
      <c r="K29" s="686"/>
      <c r="L29" s="686"/>
    </row>
    <row r="30" ht="12.75">
      <c r="A30" s="13"/>
    </row>
    <row r="31" spans="1:12" ht="15.75" customHeight="1">
      <c r="A31" s="769"/>
      <c r="B31" s="769"/>
      <c r="C31" s="769"/>
      <c r="D31" s="769"/>
      <c r="E31" s="769"/>
      <c r="F31" s="769"/>
      <c r="G31" s="769"/>
      <c r="H31" s="769"/>
      <c r="I31" s="769"/>
      <c r="J31" s="769"/>
      <c r="K31" s="769"/>
      <c r="L31" s="769"/>
    </row>
    <row r="32" ht="18" customHeight="1"/>
  </sheetData>
  <sheetProtection/>
  <mergeCells count="18">
    <mergeCell ref="A31:L31"/>
    <mergeCell ref="F7:L7"/>
    <mergeCell ref="A9:A10"/>
    <mergeCell ref="B9:B10"/>
    <mergeCell ref="A26:L26"/>
    <mergeCell ref="J29:L29"/>
    <mergeCell ref="A27:L27"/>
    <mergeCell ref="C9:G9"/>
    <mergeCell ref="H9:L9"/>
    <mergeCell ref="I8:L8"/>
    <mergeCell ref="L1:M1"/>
    <mergeCell ref="A3:L3"/>
    <mergeCell ref="A2:L2"/>
    <mergeCell ref="A5:L5"/>
    <mergeCell ref="A7:B7"/>
    <mergeCell ref="A28:L28"/>
    <mergeCell ref="A16:B16"/>
    <mergeCell ref="H14:L14"/>
  </mergeCells>
  <printOptions horizontalCentered="1"/>
  <pageMargins left="0.7086614173228347" right="0.7086614173228347" top="1.0236220472440944" bottom="0" header="0.31496062992125984" footer="0.31496062992125984"/>
  <pageSetup fitToHeight="1" fitToWidth="1" horizontalDpi="600" verticalDpi="600" orientation="landscape" paperSize="9" scale="94" r:id="rId1"/>
  <rowBreaks count="1" manualBreakCount="1">
    <brk id="3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view="pageBreakPreview" zoomScale="90" zoomScaleSheetLayoutView="90" zoomScalePageLayoutView="0" workbookViewId="0" topLeftCell="A4">
      <selection activeCell="I8" sqref="I8:L8"/>
    </sheetView>
  </sheetViews>
  <sheetFormatPr defaultColWidth="9.140625" defaultRowHeight="12.75"/>
  <cols>
    <col min="1" max="1" width="6.00390625" style="14" customWidth="1"/>
    <col min="2" max="2" width="11.421875" style="14" customWidth="1"/>
    <col min="3" max="3" width="10.57421875" style="14" customWidth="1"/>
    <col min="4" max="4" width="9.8515625" style="14" customWidth="1"/>
    <col min="5" max="5" width="8.7109375" style="14" customWidth="1"/>
    <col min="6" max="6" width="10.8515625" style="14" customWidth="1"/>
    <col min="7" max="7" width="15.8515625" style="14" customWidth="1"/>
    <col min="8" max="8" width="12.421875" style="14" customWidth="1"/>
    <col min="9" max="9" width="12.140625" style="14" customWidth="1"/>
    <col min="10" max="10" width="9.00390625" style="14" customWidth="1"/>
    <col min="11" max="11" width="12.00390625" style="14" customWidth="1"/>
    <col min="12" max="12" width="13.7109375" style="14" customWidth="1"/>
    <col min="13" max="13" width="9.140625" style="14" hidden="1" customWidth="1"/>
    <col min="14" max="16384" width="9.140625" style="14" customWidth="1"/>
  </cols>
  <sheetData>
    <row r="1" spans="4:16" ht="15">
      <c r="D1" s="33"/>
      <c r="E1" s="33"/>
      <c r="F1" s="33"/>
      <c r="G1" s="33"/>
      <c r="H1" s="33"/>
      <c r="I1" s="33"/>
      <c r="J1" s="33"/>
      <c r="K1" s="33"/>
      <c r="L1" s="795" t="s">
        <v>74</v>
      </c>
      <c r="M1" s="795"/>
      <c r="N1" s="795"/>
      <c r="O1" s="40"/>
      <c r="P1" s="40"/>
    </row>
    <row r="2" spans="1:16" ht="15">
      <c r="A2" s="761" t="s">
        <v>0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42"/>
      <c r="N2" s="42"/>
      <c r="O2" s="42"/>
      <c r="P2" s="42"/>
    </row>
    <row r="3" spans="1:16" ht="20.25">
      <c r="A3" s="800" t="s">
        <v>753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41"/>
      <c r="N3" s="41"/>
      <c r="O3" s="41"/>
      <c r="P3" s="41"/>
    </row>
    <row r="4" ht="10.5" customHeight="1"/>
    <row r="5" spans="1:12" ht="19.5" customHeight="1">
      <c r="A5" s="762" t="s">
        <v>766</v>
      </c>
      <c r="B5" s="762"/>
      <c r="C5" s="762"/>
      <c r="D5" s="762"/>
      <c r="E5" s="762"/>
      <c r="F5" s="762"/>
      <c r="G5" s="762"/>
      <c r="H5" s="762"/>
      <c r="I5" s="762"/>
      <c r="J5" s="762"/>
      <c r="K5" s="762"/>
      <c r="L5" s="762"/>
    </row>
    <row r="6" spans="1:12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12.75">
      <c r="A7" s="686" t="s">
        <v>653</v>
      </c>
      <c r="B7" s="686"/>
      <c r="F7" s="799" t="s">
        <v>21</v>
      </c>
      <c r="G7" s="799"/>
      <c r="H7" s="799"/>
      <c r="I7" s="799"/>
      <c r="J7" s="799"/>
      <c r="K7" s="799"/>
      <c r="L7" s="799"/>
    </row>
    <row r="8" spans="1:12" ht="12.75">
      <c r="A8" s="13"/>
      <c r="F8" s="15"/>
      <c r="G8" s="96"/>
      <c r="H8" s="96"/>
      <c r="I8" s="749" t="s">
        <v>901</v>
      </c>
      <c r="J8" s="749"/>
      <c r="K8" s="749"/>
      <c r="L8" s="749"/>
    </row>
    <row r="9" spans="1:19" s="13" customFormat="1" ht="12.75">
      <c r="A9" s="675" t="s">
        <v>2</v>
      </c>
      <c r="B9" s="675" t="s">
        <v>3</v>
      </c>
      <c r="C9" s="657" t="s">
        <v>22</v>
      </c>
      <c r="D9" s="658"/>
      <c r="E9" s="658"/>
      <c r="F9" s="658"/>
      <c r="G9" s="658"/>
      <c r="H9" s="657" t="s">
        <v>44</v>
      </c>
      <c r="I9" s="658"/>
      <c r="J9" s="658"/>
      <c r="K9" s="658"/>
      <c r="L9" s="658"/>
      <c r="R9" s="28"/>
      <c r="S9" s="29"/>
    </row>
    <row r="10" spans="1:12" s="13" customFormat="1" ht="77.25" customHeight="1">
      <c r="A10" s="675"/>
      <c r="B10" s="675"/>
      <c r="C10" s="4" t="s">
        <v>805</v>
      </c>
      <c r="D10" s="4" t="s">
        <v>806</v>
      </c>
      <c r="E10" s="4" t="s">
        <v>72</v>
      </c>
      <c r="F10" s="4" t="s">
        <v>73</v>
      </c>
      <c r="G10" s="4" t="s">
        <v>403</v>
      </c>
      <c r="H10" s="4" t="s">
        <v>805</v>
      </c>
      <c r="I10" s="4" t="s">
        <v>806</v>
      </c>
      <c r="J10" s="4" t="s">
        <v>72</v>
      </c>
      <c r="K10" s="4" t="s">
        <v>73</v>
      </c>
      <c r="L10" s="4" t="s">
        <v>404</v>
      </c>
    </row>
    <row r="11" spans="1:12" s="13" customFormat="1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3" ht="31.5" customHeight="1">
      <c r="A12" s="325">
        <v>1</v>
      </c>
      <c r="B12" s="318" t="s">
        <v>641</v>
      </c>
      <c r="C12" s="526">
        <v>408.13</v>
      </c>
      <c r="D12" s="325">
        <v>0</v>
      </c>
      <c r="E12" s="149">
        <v>408.13</v>
      </c>
      <c r="F12" s="149">
        <v>408.13</v>
      </c>
      <c r="G12" s="393">
        <f>E12-F12</f>
        <v>0</v>
      </c>
      <c r="H12" s="319"/>
      <c r="I12" s="319"/>
      <c r="J12" s="319"/>
      <c r="K12" s="319"/>
      <c r="L12" s="317"/>
      <c r="M12" s="320"/>
    </row>
    <row r="13" spans="1:13" ht="26.25" customHeight="1">
      <c r="A13" s="325">
        <v>2</v>
      </c>
      <c r="B13" s="318" t="s">
        <v>642</v>
      </c>
      <c r="C13" s="526">
        <v>260.87</v>
      </c>
      <c r="D13" s="325">
        <v>0</v>
      </c>
      <c r="E13" s="149">
        <v>260.87</v>
      </c>
      <c r="F13" s="149">
        <v>260.87</v>
      </c>
      <c r="G13" s="393">
        <f>E13-F13</f>
        <v>0</v>
      </c>
      <c r="H13" s="319"/>
      <c r="I13" s="319"/>
      <c r="J13" s="319"/>
      <c r="K13" s="319"/>
      <c r="L13" s="317"/>
      <c r="M13" s="320"/>
    </row>
    <row r="14" spans="1:13" ht="30" customHeight="1">
      <c r="A14" s="325">
        <v>3</v>
      </c>
      <c r="B14" s="318" t="s">
        <v>643</v>
      </c>
      <c r="C14" s="526">
        <v>60.53999999999999</v>
      </c>
      <c r="D14" s="325">
        <v>0</v>
      </c>
      <c r="E14" s="149">
        <v>60.53999999999999</v>
      </c>
      <c r="F14" s="149">
        <v>60.53999999999999</v>
      </c>
      <c r="G14" s="393">
        <f>E14-F14</f>
        <v>0</v>
      </c>
      <c r="H14" s="796" t="s">
        <v>649</v>
      </c>
      <c r="I14" s="798"/>
      <c r="J14" s="798"/>
      <c r="K14" s="798"/>
      <c r="L14" s="798"/>
      <c r="M14" s="390"/>
    </row>
    <row r="15" spans="1:13" ht="28.5" customHeight="1">
      <c r="A15" s="325">
        <v>4</v>
      </c>
      <c r="B15" s="318" t="s">
        <v>644</v>
      </c>
      <c r="C15" s="526">
        <v>258.55</v>
      </c>
      <c r="D15" s="325">
        <v>0</v>
      </c>
      <c r="E15" s="149">
        <v>258.55</v>
      </c>
      <c r="F15" s="149">
        <v>258.55</v>
      </c>
      <c r="G15" s="393">
        <f>E15-F15</f>
        <v>0</v>
      </c>
      <c r="H15" s="319"/>
      <c r="I15" s="319"/>
      <c r="J15" s="319"/>
      <c r="K15" s="319"/>
      <c r="L15" s="317"/>
      <c r="M15" s="320"/>
    </row>
    <row r="16" spans="1:13" ht="28.5" customHeight="1">
      <c r="A16" s="318"/>
      <c r="B16" s="318" t="s">
        <v>19</v>
      </c>
      <c r="C16" s="527">
        <f>SUM(C12:C15)</f>
        <v>988.0899999999999</v>
      </c>
      <c r="D16" s="318">
        <v>0</v>
      </c>
      <c r="E16" s="159">
        <f>SUM(E12:E15)</f>
        <v>988.0899999999999</v>
      </c>
      <c r="F16" s="159">
        <f>SUM(F12:F15)</f>
        <v>988.0899999999999</v>
      </c>
      <c r="G16" s="393">
        <f>E16-F16</f>
        <v>0</v>
      </c>
      <c r="H16" s="321"/>
      <c r="I16" s="319"/>
      <c r="J16" s="319"/>
      <c r="K16" s="319"/>
      <c r="L16" s="317"/>
      <c r="M16" s="320"/>
    </row>
    <row r="17" spans="1:12" ht="12.75">
      <c r="A17" s="20" t="s">
        <v>402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2.75">
      <c r="A18" s="19" t="s">
        <v>401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2.75">
      <c r="A27" s="645" t="s">
        <v>13</v>
      </c>
      <c r="B27" s="645"/>
      <c r="C27" s="645"/>
      <c r="D27" s="645"/>
      <c r="E27" s="645"/>
      <c r="F27" s="645"/>
      <c r="G27" s="645"/>
      <c r="H27" s="645"/>
      <c r="I27" s="645"/>
      <c r="J27" s="645"/>
      <c r="K27" s="645"/>
      <c r="L27" s="645"/>
    </row>
    <row r="28" spans="1:12" ht="12.75">
      <c r="A28" s="645" t="s">
        <v>14</v>
      </c>
      <c r="B28" s="645"/>
      <c r="C28" s="645"/>
      <c r="D28" s="645"/>
      <c r="E28" s="645"/>
      <c r="F28" s="645"/>
      <c r="G28" s="645"/>
      <c r="H28" s="645"/>
      <c r="I28" s="645"/>
      <c r="J28" s="645"/>
      <c r="K28" s="645"/>
      <c r="L28" s="645"/>
    </row>
    <row r="29" spans="1:12" ht="12.75">
      <c r="A29" s="645" t="s">
        <v>20</v>
      </c>
      <c r="B29" s="645"/>
      <c r="C29" s="645"/>
      <c r="D29" s="645"/>
      <c r="E29" s="645"/>
      <c r="F29" s="645"/>
      <c r="G29" s="645"/>
      <c r="H29" s="645"/>
      <c r="I29" s="645"/>
      <c r="J29" s="645"/>
      <c r="K29" s="645"/>
      <c r="L29" s="645"/>
    </row>
    <row r="30" spans="1:12" ht="12.75">
      <c r="A30" s="13" t="s">
        <v>23</v>
      </c>
      <c r="B30" s="13"/>
      <c r="C30" s="13"/>
      <c r="D30" s="13"/>
      <c r="E30" s="13"/>
      <c r="F30" s="13"/>
      <c r="J30" s="30" t="s">
        <v>86</v>
      </c>
      <c r="K30" s="30"/>
      <c r="L30" s="30"/>
    </row>
    <row r="31" ht="15.75" customHeight="1">
      <c r="A31" s="13"/>
    </row>
    <row r="32" spans="1:12" ht="15.75" customHeight="1">
      <c r="A32" s="769"/>
      <c r="B32" s="769"/>
      <c r="C32" s="769"/>
      <c r="D32" s="769"/>
      <c r="E32" s="769"/>
      <c r="F32" s="769"/>
      <c r="G32" s="769"/>
      <c r="H32" s="769"/>
      <c r="I32" s="769"/>
      <c r="J32" s="769"/>
      <c r="K32" s="769"/>
      <c r="L32" s="769"/>
    </row>
    <row r="33" ht="14.25" customHeight="1"/>
    <row r="36" ht="12.75">
      <c r="M36" s="30"/>
    </row>
  </sheetData>
  <sheetProtection/>
  <mergeCells count="16">
    <mergeCell ref="I8:L8"/>
    <mergeCell ref="F7:L7"/>
    <mergeCell ref="A7:B7"/>
    <mergeCell ref="L1:N1"/>
    <mergeCell ref="A2:L2"/>
    <mergeCell ref="A3:L3"/>
    <mergeCell ref="A5:L5"/>
    <mergeCell ref="A29:L29"/>
    <mergeCell ref="A32:L32"/>
    <mergeCell ref="A9:A10"/>
    <mergeCell ref="B9:B10"/>
    <mergeCell ref="C9:G9"/>
    <mergeCell ref="H9:L9"/>
    <mergeCell ref="A27:L27"/>
    <mergeCell ref="A28:L28"/>
    <mergeCell ref="H14:L14"/>
  </mergeCells>
  <printOptions horizontalCentered="1"/>
  <pageMargins left="0.7086614173228347" right="0.7086614173228347" top="1.0236220472440944" bottom="0" header="0.31496062992125984" footer="0.31496062992125984"/>
  <pageSetup fitToHeight="1" fitToWidth="1" horizontalDpi="600" verticalDpi="600" orientation="landscape" paperSize="9" scale="93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view="pageBreakPreview" zoomScale="150" zoomScaleSheetLayoutView="150" zoomScalePageLayoutView="0" workbookViewId="0" topLeftCell="A58">
      <selection activeCell="C69" sqref="C69"/>
    </sheetView>
  </sheetViews>
  <sheetFormatPr defaultColWidth="9.140625" defaultRowHeight="12.75"/>
  <cols>
    <col min="1" max="1" width="7.421875" style="0" customWidth="1"/>
    <col min="2" max="2" width="8.8515625" style="0" customWidth="1"/>
    <col min="3" max="3" width="114.57421875" style="0" customWidth="1"/>
  </cols>
  <sheetData>
    <row r="1" spans="1:7" ht="21.75" customHeight="1">
      <c r="A1" s="643" t="s">
        <v>538</v>
      </c>
      <c r="B1" s="643"/>
      <c r="C1" s="643"/>
      <c r="D1" s="643"/>
      <c r="E1" s="292"/>
      <c r="F1" s="292"/>
      <c r="G1" s="292"/>
    </row>
    <row r="2" spans="1:3" ht="12.75">
      <c r="A2" s="2" t="s">
        <v>76</v>
      </c>
      <c r="B2" s="2" t="s">
        <v>559</v>
      </c>
      <c r="C2" s="2" t="s">
        <v>560</v>
      </c>
    </row>
    <row r="3" spans="1:3" ht="12.75">
      <c r="A3" s="7">
        <v>1</v>
      </c>
      <c r="B3" s="293" t="s">
        <v>561</v>
      </c>
      <c r="C3" s="293" t="s">
        <v>852</v>
      </c>
    </row>
    <row r="4" spans="1:3" ht="12.75">
      <c r="A4" s="7">
        <v>2</v>
      </c>
      <c r="B4" s="293" t="s">
        <v>562</v>
      </c>
      <c r="C4" s="293" t="s">
        <v>853</v>
      </c>
    </row>
    <row r="5" spans="1:3" ht="12.75">
      <c r="A5" s="7">
        <v>3</v>
      </c>
      <c r="B5" s="293" t="s">
        <v>703</v>
      </c>
      <c r="C5" s="293" t="s">
        <v>854</v>
      </c>
    </row>
    <row r="6" spans="1:3" ht="12.75">
      <c r="A6" s="7">
        <v>4</v>
      </c>
      <c r="B6" s="293" t="s">
        <v>563</v>
      </c>
      <c r="C6" s="293" t="s">
        <v>855</v>
      </c>
    </row>
    <row r="7" spans="1:3" ht="12.75">
      <c r="A7" s="7">
        <v>5</v>
      </c>
      <c r="B7" s="293" t="s">
        <v>592</v>
      </c>
      <c r="C7" s="293" t="s">
        <v>856</v>
      </c>
    </row>
    <row r="8" spans="1:3" ht="12.75">
      <c r="A8" s="7">
        <v>6</v>
      </c>
      <c r="B8" s="293" t="s">
        <v>593</v>
      </c>
      <c r="C8" s="293" t="s">
        <v>857</v>
      </c>
    </row>
    <row r="9" spans="1:3" ht="12.75">
      <c r="A9" s="7">
        <v>7</v>
      </c>
      <c r="B9" s="293" t="s">
        <v>594</v>
      </c>
      <c r="C9" s="293" t="s">
        <v>858</v>
      </c>
    </row>
    <row r="10" spans="1:3" ht="12.75">
      <c r="A10" s="7">
        <v>8</v>
      </c>
      <c r="B10" s="293" t="s">
        <v>564</v>
      </c>
      <c r="C10" s="293" t="s">
        <v>859</v>
      </c>
    </row>
    <row r="11" spans="1:3" ht="12.75">
      <c r="A11" s="7">
        <v>9</v>
      </c>
      <c r="B11" s="293" t="s">
        <v>595</v>
      </c>
      <c r="C11" s="293" t="s">
        <v>601</v>
      </c>
    </row>
    <row r="12" spans="1:3" ht="12.75">
      <c r="A12" s="7">
        <v>10</v>
      </c>
      <c r="B12" s="293" t="s">
        <v>860</v>
      </c>
      <c r="C12" s="293" t="s">
        <v>861</v>
      </c>
    </row>
    <row r="13" spans="1:3" ht="12.75">
      <c r="A13" s="7">
        <v>11</v>
      </c>
      <c r="B13" s="293" t="s">
        <v>565</v>
      </c>
      <c r="C13" s="293" t="s">
        <v>862</v>
      </c>
    </row>
    <row r="14" spans="1:3" ht="12.75">
      <c r="A14" s="7">
        <v>12</v>
      </c>
      <c r="B14" s="293" t="s">
        <v>596</v>
      </c>
      <c r="C14" s="293" t="s">
        <v>863</v>
      </c>
    </row>
    <row r="15" spans="1:3" ht="12.75">
      <c r="A15" s="7">
        <v>13</v>
      </c>
      <c r="B15" s="293" t="s">
        <v>597</v>
      </c>
      <c r="C15" s="293" t="s">
        <v>864</v>
      </c>
    </row>
    <row r="16" spans="1:3" ht="12.75">
      <c r="A16" s="7">
        <v>14</v>
      </c>
      <c r="B16" s="293" t="s">
        <v>598</v>
      </c>
      <c r="C16" s="293" t="s">
        <v>865</v>
      </c>
    </row>
    <row r="17" spans="1:3" ht="12.75">
      <c r="A17" s="7">
        <v>15</v>
      </c>
      <c r="B17" s="293" t="s">
        <v>602</v>
      </c>
      <c r="C17" s="293" t="s">
        <v>866</v>
      </c>
    </row>
    <row r="18" spans="1:3" ht="12.75">
      <c r="A18" s="7">
        <v>16</v>
      </c>
      <c r="B18" s="293" t="s">
        <v>566</v>
      </c>
      <c r="C18" s="293" t="s">
        <v>867</v>
      </c>
    </row>
    <row r="19" spans="1:3" ht="12.75">
      <c r="A19" s="7">
        <v>17</v>
      </c>
      <c r="B19" s="293" t="s">
        <v>599</v>
      </c>
      <c r="C19" s="293" t="s">
        <v>868</v>
      </c>
    </row>
    <row r="20" spans="1:3" ht="12.75">
      <c r="A20" s="7">
        <v>18</v>
      </c>
      <c r="B20" s="293" t="s">
        <v>600</v>
      </c>
      <c r="C20" s="293" t="s">
        <v>869</v>
      </c>
    </row>
    <row r="21" spans="1:3" ht="12.75">
      <c r="A21" s="7">
        <v>19</v>
      </c>
      <c r="B21" s="293" t="s">
        <v>603</v>
      </c>
      <c r="C21" s="293" t="s">
        <v>870</v>
      </c>
    </row>
    <row r="22" spans="1:3" ht="12.75">
      <c r="A22" s="7">
        <v>20</v>
      </c>
      <c r="B22" s="293" t="s">
        <v>567</v>
      </c>
      <c r="C22" s="293" t="s">
        <v>871</v>
      </c>
    </row>
    <row r="23" spans="1:3" ht="12.75">
      <c r="A23" s="7">
        <v>21</v>
      </c>
      <c r="B23" s="293" t="s">
        <v>604</v>
      </c>
      <c r="C23" s="293" t="s">
        <v>872</v>
      </c>
    </row>
    <row r="24" spans="1:3" ht="12.75">
      <c r="A24" s="7">
        <v>22</v>
      </c>
      <c r="B24" s="293" t="s">
        <v>568</v>
      </c>
      <c r="C24" s="293" t="s">
        <v>605</v>
      </c>
    </row>
    <row r="25" spans="1:3" ht="12.75">
      <c r="A25" s="7">
        <v>23</v>
      </c>
      <c r="B25" s="293" t="s">
        <v>606</v>
      </c>
      <c r="C25" s="293" t="s">
        <v>607</v>
      </c>
    </row>
    <row r="26" spans="1:3" ht="12.75">
      <c r="A26" s="7">
        <v>24</v>
      </c>
      <c r="B26" s="293" t="s">
        <v>569</v>
      </c>
      <c r="C26" s="293" t="s">
        <v>873</v>
      </c>
    </row>
    <row r="27" spans="1:3" ht="12.75">
      <c r="A27" s="7">
        <v>25</v>
      </c>
      <c r="B27" s="293" t="s">
        <v>570</v>
      </c>
      <c r="C27" s="293" t="s">
        <v>874</v>
      </c>
    </row>
    <row r="28" spans="1:3" ht="12.75">
      <c r="A28" s="7">
        <v>26</v>
      </c>
      <c r="B28" s="293" t="s">
        <v>633</v>
      </c>
      <c r="C28" s="293" t="s">
        <v>875</v>
      </c>
    </row>
    <row r="29" spans="1:3" ht="12.75">
      <c r="A29" s="7">
        <v>27</v>
      </c>
      <c r="B29" s="293" t="s">
        <v>704</v>
      </c>
      <c r="C29" s="293" t="s">
        <v>705</v>
      </c>
    </row>
    <row r="30" spans="1:3" ht="12.75">
      <c r="A30" s="7">
        <v>28</v>
      </c>
      <c r="B30" s="293" t="s">
        <v>706</v>
      </c>
      <c r="C30" s="293" t="s">
        <v>623</v>
      </c>
    </row>
    <row r="31" spans="1:3" ht="12.75">
      <c r="A31" s="7">
        <v>29</v>
      </c>
      <c r="B31" s="293" t="s">
        <v>707</v>
      </c>
      <c r="C31" s="293" t="s">
        <v>617</v>
      </c>
    </row>
    <row r="32" spans="1:3" ht="12.75">
      <c r="A32" s="7">
        <v>30</v>
      </c>
      <c r="B32" s="293" t="s">
        <v>876</v>
      </c>
      <c r="C32" s="293" t="s">
        <v>877</v>
      </c>
    </row>
    <row r="33" spans="1:3" ht="12.75">
      <c r="A33" s="7">
        <v>31</v>
      </c>
      <c r="B33" s="293" t="s">
        <v>943</v>
      </c>
      <c r="C33" s="293" t="s">
        <v>944</v>
      </c>
    </row>
    <row r="34" spans="1:3" ht="12.75">
      <c r="A34" s="7">
        <v>32</v>
      </c>
      <c r="B34" s="293" t="s">
        <v>571</v>
      </c>
      <c r="C34" s="293" t="s">
        <v>608</v>
      </c>
    </row>
    <row r="35" spans="1:3" ht="12.75">
      <c r="A35" s="7">
        <v>33</v>
      </c>
      <c r="B35" s="293" t="s">
        <v>609</v>
      </c>
      <c r="C35" s="293" t="s">
        <v>608</v>
      </c>
    </row>
    <row r="36" spans="1:3" ht="12.75">
      <c r="A36" s="7">
        <v>34</v>
      </c>
      <c r="B36" s="293" t="s">
        <v>572</v>
      </c>
      <c r="C36" s="293" t="s">
        <v>610</v>
      </c>
    </row>
    <row r="37" spans="1:3" ht="12.75">
      <c r="A37" s="7">
        <v>35</v>
      </c>
      <c r="B37" s="293" t="s">
        <v>611</v>
      </c>
      <c r="C37" s="293" t="s">
        <v>612</v>
      </c>
    </row>
    <row r="38" spans="1:3" ht="12.75">
      <c r="A38" s="7">
        <v>36</v>
      </c>
      <c r="B38" s="293" t="s">
        <v>573</v>
      </c>
      <c r="C38" s="293" t="s">
        <v>618</v>
      </c>
    </row>
    <row r="39" spans="1:3" ht="12.75">
      <c r="A39" s="7">
        <v>37</v>
      </c>
      <c r="B39" s="293" t="s">
        <v>574</v>
      </c>
      <c r="C39" s="293" t="s">
        <v>624</v>
      </c>
    </row>
    <row r="40" spans="1:3" ht="12.75">
      <c r="A40" s="7">
        <v>38</v>
      </c>
      <c r="B40" s="293" t="s">
        <v>613</v>
      </c>
      <c r="C40" s="293" t="s">
        <v>625</v>
      </c>
    </row>
    <row r="41" spans="1:3" ht="12.75">
      <c r="A41" s="7">
        <v>39</v>
      </c>
      <c r="B41" s="293" t="s">
        <v>575</v>
      </c>
      <c r="C41" s="293" t="s">
        <v>626</v>
      </c>
    </row>
    <row r="42" spans="1:3" ht="12.75">
      <c r="A42" s="7">
        <v>40</v>
      </c>
      <c r="B42" s="293" t="s">
        <v>576</v>
      </c>
      <c r="C42" s="293" t="s">
        <v>627</v>
      </c>
    </row>
    <row r="43" spans="1:3" ht="12.75">
      <c r="A43" s="7">
        <v>41</v>
      </c>
      <c r="B43" s="293" t="s">
        <v>577</v>
      </c>
      <c r="C43" s="293" t="s">
        <v>878</v>
      </c>
    </row>
    <row r="44" spans="1:3" ht="12.75">
      <c r="A44" s="7">
        <v>42</v>
      </c>
      <c r="B44" s="293" t="s">
        <v>578</v>
      </c>
      <c r="C44" s="293" t="s">
        <v>614</v>
      </c>
    </row>
    <row r="45" spans="1:3" ht="12.75">
      <c r="A45" s="7">
        <v>43</v>
      </c>
      <c r="B45" s="293" t="s">
        <v>579</v>
      </c>
      <c r="C45" s="293" t="s">
        <v>615</v>
      </c>
    </row>
    <row r="46" spans="1:3" ht="12.75">
      <c r="A46" s="7">
        <v>44</v>
      </c>
      <c r="B46" s="293" t="s">
        <v>580</v>
      </c>
      <c r="C46" s="293" t="s">
        <v>616</v>
      </c>
    </row>
    <row r="47" spans="1:3" ht="12.75">
      <c r="A47" s="7">
        <v>45</v>
      </c>
      <c r="B47" s="293" t="s">
        <v>581</v>
      </c>
      <c r="C47" s="293" t="s">
        <v>620</v>
      </c>
    </row>
    <row r="48" spans="1:3" ht="12.75">
      <c r="A48" s="7">
        <v>46</v>
      </c>
      <c r="B48" s="293" t="s">
        <v>582</v>
      </c>
      <c r="C48" s="293" t="s">
        <v>621</v>
      </c>
    </row>
    <row r="49" spans="1:3" ht="12.75">
      <c r="A49" s="7">
        <v>47</v>
      </c>
      <c r="B49" s="293" t="s">
        <v>583</v>
      </c>
      <c r="C49" s="293" t="s">
        <v>879</v>
      </c>
    </row>
    <row r="50" spans="1:3" ht="12.75">
      <c r="A50" s="7">
        <v>48</v>
      </c>
      <c r="B50" s="293" t="s">
        <v>708</v>
      </c>
      <c r="C50" s="293" t="s">
        <v>880</v>
      </c>
    </row>
    <row r="51" spans="1:3" ht="12.75">
      <c r="A51" s="7">
        <v>49</v>
      </c>
      <c r="B51" s="293" t="s">
        <v>584</v>
      </c>
      <c r="C51" s="293" t="s">
        <v>619</v>
      </c>
    </row>
    <row r="52" spans="1:3" ht="12.75">
      <c r="A52" s="7">
        <v>50</v>
      </c>
      <c r="B52" s="293" t="s">
        <v>585</v>
      </c>
      <c r="C52" s="293" t="s">
        <v>622</v>
      </c>
    </row>
    <row r="53" spans="1:3" ht="12.75">
      <c r="A53" s="7">
        <v>51</v>
      </c>
      <c r="B53" s="293" t="s">
        <v>586</v>
      </c>
      <c r="C53" s="293" t="s">
        <v>709</v>
      </c>
    </row>
    <row r="54" spans="1:3" ht="12.75">
      <c r="A54" s="7">
        <v>52</v>
      </c>
      <c r="B54" s="293" t="s">
        <v>710</v>
      </c>
      <c r="C54" s="293" t="s">
        <v>881</v>
      </c>
    </row>
    <row r="55" spans="1:3" ht="12.75">
      <c r="A55" s="7">
        <v>53</v>
      </c>
      <c r="B55" s="293" t="s">
        <v>587</v>
      </c>
      <c r="C55" s="293" t="s">
        <v>882</v>
      </c>
    </row>
    <row r="56" spans="1:3" ht="12.75">
      <c r="A56" s="7">
        <v>54</v>
      </c>
      <c r="B56" s="293" t="s">
        <v>711</v>
      </c>
      <c r="C56" s="293" t="s">
        <v>883</v>
      </c>
    </row>
    <row r="57" spans="1:3" ht="12.75">
      <c r="A57" s="7">
        <v>55</v>
      </c>
      <c r="B57" s="293" t="s">
        <v>712</v>
      </c>
      <c r="C57" s="293" t="s">
        <v>884</v>
      </c>
    </row>
    <row r="58" spans="1:3" ht="12.75">
      <c r="A58" s="7">
        <v>56</v>
      </c>
      <c r="B58" s="293" t="s">
        <v>713</v>
      </c>
      <c r="C58" s="293" t="s">
        <v>885</v>
      </c>
    </row>
    <row r="59" spans="1:3" ht="12.75">
      <c r="A59" s="7">
        <v>57</v>
      </c>
      <c r="B59" s="293" t="s">
        <v>714</v>
      </c>
      <c r="C59" s="293" t="s">
        <v>886</v>
      </c>
    </row>
    <row r="60" spans="1:3" ht="12.75">
      <c r="A60" s="7">
        <v>58</v>
      </c>
      <c r="B60" s="293" t="s">
        <v>588</v>
      </c>
      <c r="C60" s="293" t="s">
        <v>887</v>
      </c>
    </row>
    <row r="61" spans="1:3" ht="12.75">
      <c r="A61" s="7">
        <v>59</v>
      </c>
      <c r="B61" s="293" t="s">
        <v>715</v>
      </c>
      <c r="C61" s="293" t="s">
        <v>888</v>
      </c>
    </row>
    <row r="62" spans="1:3" ht="12.75">
      <c r="A62" s="7">
        <v>60</v>
      </c>
      <c r="B62" s="293" t="s">
        <v>589</v>
      </c>
      <c r="C62" s="293" t="s">
        <v>889</v>
      </c>
    </row>
    <row r="63" spans="1:3" ht="12.75">
      <c r="A63" s="7">
        <v>61</v>
      </c>
      <c r="B63" s="293" t="s">
        <v>590</v>
      </c>
      <c r="C63" s="293" t="s">
        <v>890</v>
      </c>
    </row>
    <row r="64" spans="1:3" ht="12.75">
      <c r="A64" s="7">
        <v>62</v>
      </c>
      <c r="B64" s="293" t="s">
        <v>591</v>
      </c>
      <c r="C64" s="293" t="s">
        <v>891</v>
      </c>
    </row>
    <row r="65" spans="1:3" ht="12.75">
      <c r="A65" s="7">
        <v>63</v>
      </c>
      <c r="B65" s="535" t="s">
        <v>892</v>
      </c>
      <c r="C65" s="535" t="s">
        <v>893</v>
      </c>
    </row>
    <row r="66" spans="1:3" ht="12.75">
      <c r="A66" s="568">
        <v>64</v>
      </c>
      <c r="B66" s="535" t="s">
        <v>894</v>
      </c>
      <c r="C66" s="535" t="s">
        <v>866</v>
      </c>
    </row>
  </sheetData>
  <sheetProtection/>
  <mergeCells count="1">
    <mergeCell ref="A1:D1"/>
  </mergeCells>
  <printOptions horizontalCentered="1"/>
  <pageMargins left="0.7086614173228347" right="0.7086614173228347" top="0.35433070866141736" bottom="0.7480314960629921" header="0.31496062992125984" footer="0.31496062992125984"/>
  <pageSetup horizontalDpi="600" verticalDpi="600" orientation="landscape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view="pageBreakPreview" zoomScale="87" zoomScaleSheetLayoutView="87" zoomScalePageLayoutView="0" workbookViewId="0" topLeftCell="A1">
      <selection activeCell="G8" sqref="G8:M8"/>
    </sheetView>
  </sheetViews>
  <sheetFormatPr defaultColWidth="9.140625" defaultRowHeight="12.75"/>
  <cols>
    <col min="1" max="1" width="5.7109375" style="133" customWidth="1"/>
    <col min="2" max="2" width="12.421875" style="133" customWidth="1"/>
    <col min="3" max="3" width="13.00390625" style="133" customWidth="1"/>
    <col min="4" max="4" width="12.00390625" style="133" customWidth="1"/>
    <col min="5" max="5" width="12.421875" style="133" customWidth="1"/>
    <col min="6" max="6" width="12.7109375" style="133" customWidth="1"/>
    <col min="7" max="7" width="8.8515625" style="133" customWidth="1"/>
    <col min="8" max="8" width="12.7109375" style="133" customWidth="1"/>
    <col min="9" max="9" width="12.140625" style="133" customWidth="1"/>
    <col min="10" max="10" width="12.140625" style="260" customWidth="1"/>
    <col min="11" max="11" width="16.57421875" style="133" customWidth="1"/>
    <col min="12" max="12" width="13.140625" style="133" customWidth="1"/>
    <col min="13" max="13" width="12.7109375" style="133" customWidth="1"/>
    <col min="14" max="16384" width="9.140625" style="133" customWidth="1"/>
  </cols>
  <sheetData>
    <row r="1" spans="11:13" ht="12.75">
      <c r="K1" s="682" t="s">
        <v>233</v>
      </c>
      <c r="L1" s="682"/>
      <c r="M1" s="682"/>
    </row>
    <row r="2" ht="12.75" customHeight="1"/>
    <row r="3" spans="2:11" ht="15.75">
      <c r="B3" s="806" t="s">
        <v>0</v>
      </c>
      <c r="C3" s="806"/>
      <c r="D3" s="806"/>
      <c r="E3" s="806"/>
      <c r="F3" s="806"/>
      <c r="G3" s="806"/>
      <c r="H3" s="806"/>
      <c r="I3" s="806"/>
      <c r="J3" s="806"/>
      <c r="K3" s="806"/>
    </row>
    <row r="4" spans="2:11" ht="20.25">
      <c r="B4" s="807" t="s">
        <v>753</v>
      </c>
      <c r="C4" s="807"/>
      <c r="D4" s="807"/>
      <c r="E4" s="807"/>
      <c r="F4" s="807"/>
      <c r="G4" s="807"/>
      <c r="H4" s="807"/>
      <c r="I4" s="807"/>
      <c r="J4" s="807"/>
      <c r="K4" s="807"/>
    </row>
    <row r="5" ht="10.5" customHeight="1"/>
    <row r="6" spans="1:11" ht="15.75">
      <c r="A6" s="243" t="s">
        <v>767</v>
      </c>
      <c r="B6" s="243"/>
      <c r="C6" s="243"/>
      <c r="D6" s="243"/>
      <c r="E6" s="243"/>
      <c r="F6" s="243"/>
      <c r="G6" s="243"/>
      <c r="H6" s="243"/>
      <c r="I6" s="243"/>
      <c r="J6" s="261"/>
      <c r="K6" s="243"/>
    </row>
    <row r="7" spans="2:13" ht="15.75">
      <c r="B7" s="134"/>
      <c r="C7" s="134"/>
      <c r="D7" s="134"/>
      <c r="E7" s="134"/>
      <c r="F7" s="134"/>
      <c r="G7" s="134"/>
      <c r="H7" s="134"/>
      <c r="L7" s="811" t="s">
        <v>212</v>
      </c>
      <c r="M7" s="811"/>
    </row>
    <row r="8" spans="1:13" ht="15.75">
      <c r="A8" s="133" t="s">
        <v>662</v>
      </c>
      <c r="C8" s="134"/>
      <c r="D8" s="134"/>
      <c r="E8" s="134"/>
      <c r="F8" s="134"/>
      <c r="G8" s="749" t="s">
        <v>901</v>
      </c>
      <c r="H8" s="749"/>
      <c r="I8" s="749"/>
      <c r="J8" s="749"/>
      <c r="K8" s="749"/>
      <c r="L8" s="749"/>
      <c r="M8" s="749"/>
    </row>
    <row r="9" spans="1:13" ht="15.75" customHeight="1">
      <c r="A9" s="802" t="s">
        <v>26</v>
      </c>
      <c r="B9" s="805" t="s">
        <v>3</v>
      </c>
      <c r="C9" s="801" t="s">
        <v>803</v>
      </c>
      <c r="D9" s="801" t="s">
        <v>806</v>
      </c>
      <c r="E9" s="801" t="s">
        <v>247</v>
      </c>
      <c r="F9" s="801" t="s">
        <v>246</v>
      </c>
      <c r="G9" s="801"/>
      <c r="H9" s="801" t="s">
        <v>209</v>
      </c>
      <c r="I9" s="801"/>
      <c r="J9" s="808" t="s">
        <v>478</v>
      </c>
      <c r="K9" s="801" t="s">
        <v>211</v>
      </c>
      <c r="L9" s="801" t="s">
        <v>451</v>
      </c>
      <c r="M9" s="801" t="s">
        <v>270</v>
      </c>
    </row>
    <row r="10" spans="1:13" ht="12.75">
      <c r="A10" s="803"/>
      <c r="B10" s="805"/>
      <c r="C10" s="801"/>
      <c r="D10" s="801"/>
      <c r="E10" s="801"/>
      <c r="F10" s="801"/>
      <c r="G10" s="801"/>
      <c r="H10" s="801"/>
      <c r="I10" s="801"/>
      <c r="J10" s="809"/>
      <c r="K10" s="801"/>
      <c r="L10" s="801"/>
      <c r="M10" s="801"/>
    </row>
    <row r="11" spans="1:13" ht="27" customHeight="1">
      <c r="A11" s="804"/>
      <c r="B11" s="805"/>
      <c r="C11" s="801"/>
      <c r="D11" s="801"/>
      <c r="E11" s="801"/>
      <c r="F11" s="135" t="s">
        <v>210</v>
      </c>
      <c r="G11" s="135" t="s">
        <v>271</v>
      </c>
      <c r="H11" s="135" t="s">
        <v>210</v>
      </c>
      <c r="I11" s="135" t="s">
        <v>271</v>
      </c>
      <c r="J11" s="810"/>
      <c r="K11" s="801"/>
      <c r="L11" s="801"/>
      <c r="M11" s="801"/>
    </row>
    <row r="12" spans="1:13" ht="12.75">
      <c r="A12" s="138">
        <v>1</v>
      </c>
      <c r="B12" s="138">
        <v>2</v>
      </c>
      <c r="C12" s="138">
        <v>3</v>
      </c>
      <c r="D12" s="138">
        <v>4</v>
      </c>
      <c r="E12" s="138">
        <v>5</v>
      </c>
      <c r="F12" s="138">
        <v>6</v>
      </c>
      <c r="G12" s="138">
        <v>7</v>
      </c>
      <c r="H12" s="138">
        <v>8</v>
      </c>
      <c r="I12" s="138">
        <v>9</v>
      </c>
      <c r="J12" s="262"/>
      <c r="K12" s="138">
        <v>10</v>
      </c>
      <c r="L12" s="158">
        <v>11</v>
      </c>
      <c r="M12" s="158">
        <v>12</v>
      </c>
    </row>
    <row r="13" spans="1:13" ht="38.25" customHeight="1">
      <c r="A13" s="322">
        <v>1</v>
      </c>
      <c r="B13" s="318" t="s">
        <v>641</v>
      </c>
      <c r="C13" s="322">
        <v>22.04</v>
      </c>
      <c r="D13" s="322">
        <v>0</v>
      </c>
      <c r="E13" s="322">
        <v>22.04</v>
      </c>
      <c r="F13" s="593">
        <v>734.66</v>
      </c>
      <c r="G13" s="322">
        <f>F13*0.03</f>
        <v>22.0398</v>
      </c>
      <c r="H13" s="593">
        <v>734.66</v>
      </c>
      <c r="I13" s="594">
        <f>H13*0.03</f>
        <v>22.0398</v>
      </c>
      <c r="J13" s="597">
        <f>G13-I13</f>
        <v>0</v>
      </c>
      <c r="K13" s="594">
        <f>D13+E13-I13</f>
        <v>0.00019999999999953388</v>
      </c>
      <c r="L13" s="322">
        <v>0</v>
      </c>
      <c r="M13" s="322">
        <v>0</v>
      </c>
    </row>
    <row r="14" spans="1:13" ht="36.75" customHeight="1">
      <c r="A14" s="322">
        <v>2</v>
      </c>
      <c r="B14" s="318" t="s">
        <v>642</v>
      </c>
      <c r="C14" s="322">
        <v>13.43</v>
      </c>
      <c r="D14" s="322">
        <v>0</v>
      </c>
      <c r="E14" s="322">
        <v>13.43</v>
      </c>
      <c r="F14" s="593">
        <v>447.62</v>
      </c>
      <c r="G14" s="322">
        <f aca="true" t="shared" si="0" ref="G14:I17">F14*0.03</f>
        <v>13.4286</v>
      </c>
      <c r="H14" s="593">
        <v>447.62</v>
      </c>
      <c r="I14" s="594">
        <f t="shared" si="0"/>
        <v>13.4286</v>
      </c>
      <c r="J14" s="597">
        <f>G14-I14</f>
        <v>0</v>
      </c>
      <c r="K14" s="594">
        <f>D14+E14-I14</f>
        <v>0.00140000000000029</v>
      </c>
      <c r="L14" s="322">
        <v>0</v>
      </c>
      <c r="M14" s="322">
        <v>0</v>
      </c>
    </row>
    <row r="15" spans="1:13" ht="30.75" customHeight="1">
      <c r="A15" s="322">
        <v>3</v>
      </c>
      <c r="B15" s="318" t="s">
        <v>643</v>
      </c>
      <c r="C15" s="322">
        <v>3.5</v>
      </c>
      <c r="D15" s="322">
        <v>0</v>
      </c>
      <c r="E15" s="322">
        <v>3.5</v>
      </c>
      <c r="F15" s="593">
        <v>116.81</v>
      </c>
      <c r="G15" s="322">
        <f t="shared" si="0"/>
        <v>3.5042999999999997</v>
      </c>
      <c r="H15" s="593">
        <v>116.81</v>
      </c>
      <c r="I15" s="594">
        <f t="shared" si="0"/>
        <v>3.5042999999999997</v>
      </c>
      <c r="J15" s="597">
        <f>G15-I15</f>
        <v>0</v>
      </c>
      <c r="K15" s="594">
        <f>D15+E15-I15</f>
        <v>-0.0042999999999997485</v>
      </c>
      <c r="L15" s="322">
        <v>0</v>
      </c>
      <c r="M15" s="322">
        <v>0</v>
      </c>
    </row>
    <row r="16" spans="1:13" ht="39.75" customHeight="1">
      <c r="A16" s="322">
        <v>4</v>
      </c>
      <c r="B16" s="318" t="s">
        <v>644</v>
      </c>
      <c r="C16" s="322">
        <v>13.87</v>
      </c>
      <c r="D16" s="322">
        <v>0</v>
      </c>
      <c r="E16" s="322">
        <v>13.87</v>
      </c>
      <c r="F16" s="593">
        <v>462.3</v>
      </c>
      <c r="G16" s="322">
        <f t="shared" si="0"/>
        <v>13.869</v>
      </c>
      <c r="H16" s="593">
        <v>462.3</v>
      </c>
      <c r="I16" s="594">
        <f t="shared" si="0"/>
        <v>13.869</v>
      </c>
      <c r="J16" s="597">
        <f>G16-I16</f>
        <v>0</v>
      </c>
      <c r="K16" s="594">
        <f>D16+E16-I16</f>
        <v>0.0009999999999994458</v>
      </c>
      <c r="L16" s="322">
        <v>0</v>
      </c>
      <c r="M16" s="322">
        <v>0</v>
      </c>
    </row>
    <row r="17" spans="1:13" ht="34.5" customHeight="1">
      <c r="A17" s="323"/>
      <c r="B17" s="324" t="s">
        <v>19</v>
      </c>
      <c r="C17" s="324">
        <f>SUM(C13:C16)</f>
        <v>52.839999999999996</v>
      </c>
      <c r="D17" s="322">
        <v>0</v>
      </c>
      <c r="E17" s="595">
        <f>SUM(E13:E16)</f>
        <v>52.839999999999996</v>
      </c>
      <c r="F17" s="596">
        <f>SUM(F13:F16)</f>
        <v>1761.3899999999999</v>
      </c>
      <c r="G17" s="595">
        <f t="shared" si="0"/>
        <v>52.841699999999996</v>
      </c>
      <c r="H17" s="596">
        <f>SUM(H13:H16)</f>
        <v>1761.3899999999999</v>
      </c>
      <c r="I17" s="595">
        <f t="shared" si="0"/>
        <v>52.841699999999996</v>
      </c>
      <c r="J17" s="597">
        <f>G17-I17</f>
        <v>0</v>
      </c>
      <c r="K17" s="595">
        <f>SUM(K13:K16)</f>
        <v>-0.001700000000000479</v>
      </c>
      <c r="L17" s="324">
        <v>0</v>
      </c>
      <c r="M17" s="324">
        <v>0</v>
      </c>
    </row>
    <row r="18" spans="1:13" s="136" customFormat="1" ht="12.75">
      <c r="A18" s="133"/>
      <c r="B18" s="133"/>
      <c r="C18" s="133"/>
      <c r="D18" s="133"/>
      <c r="E18" s="133"/>
      <c r="F18" s="133"/>
      <c r="G18" s="133"/>
      <c r="H18" s="133"/>
      <c r="I18" s="133"/>
      <c r="J18" s="260"/>
      <c r="K18" s="133"/>
      <c r="L18" s="133"/>
      <c r="M18" s="133"/>
    </row>
    <row r="19" spans="1:13" s="136" customFormat="1" ht="12.75">
      <c r="A19" s="133"/>
      <c r="B19" s="133"/>
      <c r="C19" s="133"/>
      <c r="D19" s="133"/>
      <c r="E19" s="133"/>
      <c r="F19" s="133"/>
      <c r="G19" s="133"/>
      <c r="H19" s="133"/>
      <c r="I19" s="133"/>
      <c r="J19" s="260"/>
      <c r="K19" s="133"/>
      <c r="L19" s="133"/>
      <c r="M19" s="133"/>
    </row>
    <row r="20" ht="15.75" customHeight="1"/>
    <row r="21" ht="15.75" customHeight="1"/>
    <row r="22" ht="15.75" customHeight="1"/>
    <row r="28" ht="15.75" customHeight="1"/>
    <row r="29" spans="1:14" ht="15.75" customHeight="1">
      <c r="A29" s="645" t="s">
        <v>13</v>
      </c>
      <c r="B29" s="645"/>
      <c r="C29" s="645"/>
      <c r="D29" s="645"/>
      <c r="E29" s="645"/>
      <c r="F29" s="645"/>
      <c r="G29" s="645"/>
      <c r="H29" s="645"/>
      <c r="I29" s="645"/>
      <c r="J29" s="645"/>
      <c r="K29" s="645"/>
      <c r="L29" s="645"/>
      <c r="M29" s="645"/>
      <c r="N29" s="14"/>
    </row>
    <row r="30" spans="1:14" ht="15.75" customHeight="1">
      <c r="A30" s="645" t="s">
        <v>14</v>
      </c>
      <c r="B30" s="645"/>
      <c r="C30" s="645"/>
      <c r="D30" s="645"/>
      <c r="E30" s="645"/>
      <c r="F30" s="645"/>
      <c r="G30" s="645"/>
      <c r="H30" s="645"/>
      <c r="I30" s="645"/>
      <c r="J30" s="645"/>
      <c r="K30" s="645"/>
      <c r="L30" s="645"/>
      <c r="M30" s="645"/>
      <c r="N30" s="14"/>
    </row>
    <row r="31" spans="1:14" ht="12.75" customHeight="1">
      <c r="A31" s="645" t="s">
        <v>20</v>
      </c>
      <c r="B31" s="645"/>
      <c r="C31" s="645"/>
      <c r="D31" s="645"/>
      <c r="E31" s="645"/>
      <c r="F31" s="645"/>
      <c r="G31" s="645"/>
      <c r="H31" s="645"/>
      <c r="I31" s="645"/>
      <c r="J31" s="645"/>
      <c r="K31" s="645"/>
      <c r="L31" s="645"/>
      <c r="M31" s="645"/>
      <c r="N31" s="14"/>
    </row>
    <row r="32" spans="1:14" ht="12.75">
      <c r="A32" s="13" t="s">
        <v>23</v>
      </c>
      <c r="B32" s="13"/>
      <c r="C32" s="13"/>
      <c r="D32" s="13"/>
      <c r="E32" s="13"/>
      <c r="F32" s="13"/>
      <c r="G32" s="14"/>
      <c r="H32" s="14"/>
      <c r="I32" s="14"/>
      <c r="J32" s="263"/>
      <c r="K32" s="30" t="s">
        <v>86</v>
      </c>
      <c r="L32" s="30"/>
      <c r="M32" s="30"/>
      <c r="N32" s="30"/>
    </row>
    <row r="33" spans="1:14" ht="12.75">
      <c r="A33" s="13"/>
      <c r="B33" s="14"/>
      <c r="C33" s="14"/>
      <c r="D33" s="14"/>
      <c r="E33" s="14"/>
      <c r="F33" s="14"/>
      <c r="G33" s="14"/>
      <c r="H33" s="14"/>
      <c r="I33" s="14"/>
      <c r="J33" s="263"/>
      <c r="K33" s="14"/>
      <c r="L33" s="14"/>
      <c r="M33" s="14"/>
      <c r="N33" s="14"/>
    </row>
  </sheetData>
  <sheetProtection/>
  <mergeCells count="19">
    <mergeCell ref="K1:M1"/>
    <mergeCell ref="B3:K3"/>
    <mergeCell ref="B4:K4"/>
    <mergeCell ref="C9:C11"/>
    <mergeCell ref="J9:J11"/>
    <mergeCell ref="L7:M7"/>
    <mergeCell ref="G8:M8"/>
    <mergeCell ref="F9:G10"/>
    <mergeCell ref="H9:I10"/>
    <mergeCell ref="A30:M30"/>
    <mergeCell ref="A31:M31"/>
    <mergeCell ref="D9:D11"/>
    <mergeCell ref="E9:E11"/>
    <mergeCell ref="A9:A11"/>
    <mergeCell ref="M9:M11"/>
    <mergeCell ref="L9:L11"/>
    <mergeCell ref="B9:B11"/>
    <mergeCell ref="K9:K11"/>
    <mergeCell ref="A29:M29"/>
  </mergeCells>
  <printOptions horizontalCentered="1"/>
  <pageMargins left="0.7086614173228347" right="0.7086614173228347" top="1.0236220472440944" bottom="0" header="0.31496062992125984" footer="0.31496062992125984"/>
  <pageSetup fitToHeight="1" fitToWidth="1"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36"/>
  <sheetViews>
    <sheetView view="pageBreakPreview" zoomScale="90" zoomScaleSheetLayoutView="90" zoomScalePageLayoutView="0" workbookViewId="0" topLeftCell="A1">
      <selection activeCell="E13" sqref="E13:J14"/>
    </sheetView>
  </sheetViews>
  <sheetFormatPr defaultColWidth="9.140625" defaultRowHeight="12.75"/>
  <cols>
    <col min="1" max="1" width="6.140625" style="14" customWidth="1"/>
    <col min="2" max="2" width="8.421875" style="14" customWidth="1"/>
    <col min="3" max="3" width="10.57421875" style="14" customWidth="1"/>
    <col min="4" max="4" width="9.8515625" style="14" customWidth="1"/>
    <col min="5" max="5" width="8.7109375" style="14" customWidth="1"/>
    <col min="6" max="6" width="10.8515625" style="14" customWidth="1"/>
    <col min="7" max="7" width="15.8515625" style="14" customWidth="1"/>
    <col min="8" max="8" width="12.421875" style="14" customWidth="1"/>
    <col min="9" max="9" width="12.140625" style="14" customWidth="1"/>
    <col min="10" max="10" width="9.00390625" style="14" customWidth="1"/>
    <col min="11" max="11" width="12.00390625" style="14" customWidth="1"/>
    <col min="12" max="12" width="17.28125" style="14" customWidth="1"/>
    <col min="13" max="13" width="9.140625" style="14" hidden="1" customWidth="1"/>
    <col min="14" max="16384" width="9.140625" style="14" customWidth="1"/>
  </cols>
  <sheetData>
    <row r="1" spans="4:16" ht="15">
      <c r="D1" s="33"/>
      <c r="E1" s="33"/>
      <c r="F1" s="33"/>
      <c r="G1" s="33"/>
      <c r="H1" s="33"/>
      <c r="I1" s="33"/>
      <c r="J1" s="33"/>
      <c r="K1" s="33"/>
      <c r="L1" s="795" t="s">
        <v>479</v>
      </c>
      <c r="M1" s="795"/>
      <c r="N1" s="795"/>
      <c r="O1" s="40"/>
      <c r="P1" s="40"/>
    </row>
    <row r="2" spans="1:16" ht="15">
      <c r="A2" s="761" t="s">
        <v>0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42"/>
      <c r="N2" s="42"/>
      <c r="O2" s="42"/>
      <c r="P2" s="42"/>
    </row>
    <row r="3" spans="1:16" ht="20.25">
      <c r="A3" s="800" t="s">
        <v>753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41"/>
      <c r="N3" s="41"/>
      <c r="O3" s="41"/>
      <c r="P3" s="41"/>
    </row>
    <row r="4" ht="10.5" customHeight="1"/>
    <row r="5" spans="1:12" ht="19.5" customHeight="1">
      <c r="A5" s="762" t="s">
        <v>768</v>
      </c>
      <c r="B5" s="762"/>
      <c r="C5" s="762"/>
      <c r="D5" s="762"/>
      <c r="E5" s="762"/>
      <c r="F5" s="762"/>
      <c r="G5" s="762"/>
      <c r="H5" s="762"/>
      <c r="I5" s="762"/>
      <c r="J5" s="762"/>
      <c r="K5" s="762"/>
      <c r="L5" s="762"/>
    </row>
    <row r="6" spans="1:12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12.75">
      <c r="A7" s="686" t="s">
        <v>652</v>
      </c>
      <c r="B7" s="686"/>
      <c r="F7" s="799" t="s">
        <v>21</v>
      </c>
      <c r="G7" s="799"/>
      <c r="H7" s="799"/>
      <c r="I7" s="799"/>
      <c r="J7" s="799"/>
      <c r="K7" s="799"/>
      <c r="L7" s="799"/>
    </row>
    <row r="8" spans="1:12" ht="12.75">
      <c r="A8" s="13"/>
      <c r="F8" s="15"/>
      <c r="G8" s="96"/>
      <c r="H8" s="96"/>
      <c r="I8" s="794" t="s">
        <v>902</v>
      </c>
      <c r="J8" s="794"/>
      <c r="K8" s="794"/>
      <c r="L8" s="794"/>
    </row>
    <row r="9" spans="1:19" s="13" customFormat="1" ht="12.75">
      <c r="A9" s="675" t="s">
        <v>2</v>
      </c>
      <c r="B9" s="675" t="s">
        <v>3</v>
      </c>
      <c r="C9" s="657" t="s">
        <v>27</v>
      </c>
      <c r="D9" s="658"/>
      <c r="E9" s="658"/>
      <c r="F9" s="658"/>
      <c r="G9" s="658"/>
      <c r="H9" s="657" t="s">
        <v>28</v>
      </c>
      <c r="I9" s="658"/>
      <c r="J9" s="658"/>
      <c r="K9" s="658"/>
      <c r="L9" s="658"/>
      <c r="R9" s="28"/>
      <c r="S9" s="29"/>
    </row>
    <row r="10" spans="1:12" s="13" customFormat="1" ht="77.25" customHeight="1">
      <c r="A10" s="675"/>
      <c r="B10" s="675"/>
      <c r="C10" s="4" t="s">
        <v>805</v>
      </c>
      <c r="D10" s="4" t="s">
        <v>806</v>
      </c>
      <c r="E10" s="4" t="s">
        <v>72</v>
      </c>
      <c r="F10" s="4" t="s">
        <v>73</v>
      </c>
      <c r="G10" s="4" t="s">
        <v>403</v>
      </c>
      <c r="H10" s="4" t="s">
        <v>805</v>
      </c>
      <c r="I10" s="4" t="s">
        <v>779</v>
      </c>
      <c r="J10" s="4" t="s">
        <v>72</v>
      </c>
      <c r="K10" s="4" t="s">
        <v>73</v>
      </c>
      <c r="L10" s="4" t="s">
        <v>404</v>
      </c>
    </row>
    <row r="11" spans="1:12" s="13" customFormat="1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42" customHeight="1">
      <c r="A12" s="16">
        <v>1</v>
      </c>
      <c r="B12" s="17"/>
      <c r="C12" s="17"/>
      <c r="D12" s="17"/>
      <c r="E12" s="17"/>
      <c r="F12" s="17"/>
      <c r="G12" s="17"/>
      <c r="H12" s="26"/>
      <c r="I12" s="26"/>
      <c r="J12" s="26"/>
      <c r="K12" s="26"/>
      <c r="L12" s="17"/>
    </row>
    <row r="13" spans="1:12" ht="39.75" customHeight="1">
      <c r="A13" s="16">
        <v>2</v>
      </c>
      <c r="B13" s="17"/>
      <c r="C13" s="17"/>
      <c r="D13" s="17"/>
      <c r="E13" s="812" t="s">
        <v>650</v>
      </c>
      <c r="F13" s="813"/>
      <c r="G13" s="813"/>
      <c r="H13" s="813"/>
      <c r="I13" s="813"/>
      <c r="J13" s="814"/>
      <c r="K13" s="26"/>
      <c r="L13" s="17"/>
    </row>
    <row r="14" spans="1:12" ht="42" customHeight="1">
      <c r="A14" s="16">
        <v>3</v>
      </c>
      <c r="B14" s="17"/>
      <c r="C14" s="17"/>
      <c r="D14" s="17"/>
      <c r="E14" s="815"/>
      <c r="F14" s="816"/>
      <c r="G14" s="816"/>
      <c r="H14" s="816"/>
      <c r="I14" s="816"/>
      <c r="J14" s="817"/>
      <c r="K14" s="26"/>
      <c r="L14" s="17"/>
    </row>
    <row r="15" spans="1:12" ht="43.5" customHeight="1">
      <c r="A15" s="16">
        <v>4</v>
      </c>
      <c r="B15" s="17"/>
      <c r="C15" s="17"/>
      <c r="D15" s="17"/>
      <c r="E15" s="17"/>
      <c r="F15" s="17"/>
      <c r="G15" s="17"/>
      <c r="H15" s="26"/>
      <c r="I15" s="26"/>
      <c r="J15" s="26"/>
      <c r="K15" s="26"/>
      <c r="L15" s="17"/>
    </row>
    <row r="16" spans="1:12" ht="45.75" customHeight="1">
      <c r="A16" s="2" t="s">
        <v>19</v>
      </c>
      <c r="B16" s="17"/>
      <c r="C16" s="17"/>
      <c r="D16" s="17"/>
      <c r="E16" s="17"/>
      <c r="F16" s="17"/>
      <c r="G16" s="17"/>
      <c r="H16" s="26"/>
      <c r="I16" s="26"/>
      <c r="J16" s="26"/>
      <c r="K16" s="26"/>
      <c r="L16" s="17"/>
    </row>
    <row r="17" spans="1:12" ht="12.75">
      <c r="A17" s="20" t="s">
        <v>402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2.75">
      <c r="A18" s="19" t="s">
        <v>401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2.75">
      <c r="A27" s="645" t="s">
        <v>13</v>
      </c>
      <c r="B27" s="645"/>
      <c r="C27" s="645"/>
      <c r="D27" s="645"/>
      <c r="E27" s="645"/>
      <c r="F27" s="645"/>
      <c r="G27" s="645"/>
      <c r="H27" s="645"/>
      <c r="I27" s="645"/>
      <c r="J27" s="645"/>
      <c r="K27" s="645"/>
      <c r="L27" s="645"/>
    </row>
    <row r="28" spans="1:12" ht="12.75">
      <c r="A28" s="645" t="s">
        <v>14</v>
      </c>
      <c r="B28" s="645"/>
      <c r="C28" s="645"/>
      <c r="D28" s="645"/>
      <c r="E28" s="645"/>
      <c r="F28" s="645"/>
      <c r="G28" s="645"/>
      <c r="H28" s="645"/>
      <c r="I28" s="645"/>
      <c r="J28" s="645"/>
      <c r="K28" s="645"/>
      <c r="L28" s="645"/>
    </row>
    <row r="29" spans="1:12" ht="12.75">
      <c r="A29" s="645" t="s">
        <v>20</v>
      </c>
      <c r="B29" s="645"/>
      <c r="C29" s="645"/>
      <c r="D29" s="645"/>
      <c r="E29" s="645"/>
      <c r="F29" s="645"/>
      <c r="G29" s="645"/>
      <c r="H29" s="645"/>
      <c r="I29" s="645"/>
      <c r="J29" s="645"/>
      <c r="K29" s="645"/>
      <c r="L29" s="645"/>
    </row>
    <row r="30" spans="1:12" ht="12.75">
      <c r="A30" s="13" t="s">
        <v>23</v>
      </c>
      <c r="B30" s="13"/>
      <c r="C30" s="13"/>
      <c r="D30" s="13"/>
      <c r="E30" s="13"/>
      <c r="F30" s="13"/>
      <c r="J30" s="30" t="s">
        <v>86</v>
      </c>
      <c r="K30" s="30"/>
      <c r="L30" s="30"/>
    </row>
    <row r="31" ht="15.75" customHeight="1">
      <c r="A31" s="13"/>
    </row>
    <row r="32" spans="1:12" ht="15.75" customHeight="1">
      <c r="A32" s="769"/>
      <c r="B32" s="769"/>
      <c r="C32" s="769"/>
      <c r="D32" s="769"/>
      <c r="E32" s="769"/>
      <c r="F32" s="769"/>
      <c r="G32" s="769"/>
      <c r="H32" s="769"/>
      <c r="I32" s="769"/>
      <c r="J32" s="769"/>
      <c r="K32" s="769"/>
      <c r="L32" s="769"/>
    </row>
    <row r="33" ht="14.25" customHeight="1"/>
    <row r="36" ht="12.75">
      <c r="M36" s="30"/>
    </row>
  </sheetData>
  <sheetProtection/>
  <mergeCells count="16">
    <mergeCell ref="L1:N1"/>
    <mergeCell ref="A2:L2"/>
    <mergeCell ref="A3:L3"/>
    <mergeCell ref="A5:L5"/>
    <mergeCell ref="A7:B7"/>
    <mergeCell ref="F7:L7"/>
    <mergeCell ref="A28:L28"/>
    <mergeCell ref="A29:L29"/>
    <mergeCell ref="A32:L32"/>
    <mergeCell ref="I8:L8"/>
    <mergeCell ref="A9:A10"/>
    <mergeCell ref="B9:B10"/>
    <mergeCell ref="C9:G9"/>
    <mergeCell ref="H9:L9"/>
    <mergeCell ref="A27:L27"/>
    <mergeCell ref="E13:J14"/>
  </mergeCells>
  <printOptions horizontalCentered="1"/>
  <pageMargins left="0.7086614173228347" right="0.7086614173228347" top="1.0236220472440944" bottom="0" header="0.31496062992125984" footer="0.31496062992125984"/>
  <pageSetup horizontalDpi="600" verticalDpi="600" orientation="landscape" paperSize="9" scale="85" r:id="rId1"/>
  <rowBreaks count="1" manualBreakCount="1">
    <brk id="37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view="pageBreakPreview" zoomScale="90" zoomScaleSheetLayoutView="90" zoomScalePageLayoutView="0" workbookViewId="0" topLeftCell="A4">
      <selection activeCell="O11" sqref="O11:Q11"/>
    </sheetView>
  </sheetViews>
  <sheetFormatPr defaultColWidth="9.140625" defaultRowHeight="12.75"/>
  <cols>
    <col min="1" max="1" width="7.421875" style="14" customWidth="1"/>
    <col min="2" max="2" width="17.140625" style="14" customWidth="1"/>
    <col min="3" max="3" width="8.7109375" style="14" customWidth="1"/>
    <col min="4" max="4" width="9.7109375" style="14" customWidth="1"/>
    <col min="5" max="5" width="9.28125" style="14" customWidth="1"/>
    <col min="6" max="7" width="7.28125" style="14" customWidth="1"/>
    <col min="8" max="8" width="8.140625" style="14" customWidth="1"/>
    <col min="9" max="9" width="9.28125" style="14" customWidth="1"/>
    <col min="10" max="10" width="9.140625" style="14" customWidth="1"/>
    <col min="11" max="11" width="8.28125" style="14" customWidth="1"/>
    <col min="12" max="12" width="10.421875" style="14" customWidth="1"/>
    <col min="13" max="13" width="7.8515625" style="14" customWidth="1"/>
    <col min="14" max="14" width="8.421875" style="14" customWidth="1"/>
    <col min="15" max="15" width="13.140625" style="14" customWidth="1"/>
    <col min="16" max="16" width="11.8515625" style="14" customWidth="1"/>
    <col min="17" max="17" width="11.7109375" style="14" customWidth="1"/>
    <col min="18" max="16384" width="9.140625" style="14" customWidth="1"/>
  </cols>
  <sheetData>
    <row r="1" spans="8:21" ht="15">
      <c r="H1" s="33"/>
      <c r="I1" s="33"/>
      <c r="J1" s="33"/>
      <c r="K1" s="33"/>
      <c r="L1" s="33"/>
      <c r="M1" s="33"/>
      <c r="N1" s="33"/>
      <c r="O1" s="33"/>
      <c r="P1" s="753" t="s">
        <v>66</v>
      </c>
      <c r="Q1" s="753"/>
      <c r="T1" s="40"/>
      <c r="U1" s="40"/>
    </row>
    <row r="2" spans="1:21" ht="15">
      <c r="A2" s="761" t="s">
        <v>0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1"/>
      <c r="Q2" s="761"/>
      <c r="R2" s="42"/>
      <c r="S2" s="42"/>
      <c r="T2" s="42"/>
      <c r="U2" s="42"/>
    </row>
    <row r="3" spans="1:21" ht="20.25">
      <c r="A3" s="767" t="s">
        <v>753</v>
      </c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767"/>
      <c r="Q3" s="767"/>
      <c r="R3" s="41"/>
      <c r="S3" s="41"/>
      <c r="T3" s="41"/>
      <c r="U3" s="41"/>
    </row>
    <row r="4" ht="10.5" customHeight="1"/>
    <row r="5" spans="1:17" ht="12.75">
      <c r="A5" s="23"/>
      <c r="B5" s="23"/>
      <c r="C5" s="23"/>
      <c r="D5" s="23"/>
      <c r="E5" s="22"/>
      <c r="F5" s="22"/>
      <c r="G5" s="22"/>
      <c r="H5" s="22"/>
      <c r="I5" s="22"/>
      <c r="J5" s="22"/>
      <c r="K5" s="22"/>
      <c r="L5" s="22"/>
      <c r="M5" s="22"/>
      <c r="N5" s="23"/>
      <c r="O5" s="23"/>
      <c r="P5" s="22"/>
      <c r="Q5" s="20"/>
    </row>
    <row r="6" spans="1:17" ht="18" customHeight="1">
      <c r="A6" s="762" t="s">
        <v>769</v>
      </c>
      <c r="B6" s="762"/>
      <c r="C6" s="762"/>
      <c r="D6" s="762"/>
      <c r="E6" s="762"/>
      <c r="F6" s="762"/>
      <c r="G6" s="762"/>
      <c r="H6" s="762"/>
      <c r="I6" s="762"/>
      <c r="J6" s="762"/>
      <c r="K6" s="762"/>
      <c r="L6" s="762"/>
      <c r="M6" s="762"/>
      <c r="N6" s="762"/>
      <c r="O6" s="762"/>
      <c r="P6" s="762"/>
      <c r="Q6" s="762"/>
    </row>
    <row r="7" ht="9.75" customHeight="1"/>
    <row r="8" ht="0.75" customHeight="1"/>
    <row r="9" spans="1:19" ht="12.75">
      <c r="A9" s="686" t="s">
        <v>652</v>
      </c>
      <c r="B9" s="686"/>
      <c r="Q9" s="31" t="s">
        <v>25</v>
      </c>
      <c r="R9" s="20"/>
      <c r="S9" s="20"/>
    </row>
    <row r="10" spans="1:17" ht="15.75">
      <c r="A10" s="12"/>
      <c r="N10" s="818" t="s">
        <v>901</v>
      </c>
      <c r="O10" s="818"/>
      <c r="P10" s="818"/>
      <c r="Q10" s="818"/>
    </row>
    <row r="11" spans="1:17" ht="28.5" customHeight="1">
      <c r="A11" s="751" t="s">
        <v>2</v>
      </c>
      <c r="B11" s="751" t="s">
        <v>3</v>
      </c>
      <c r="C11" s="675" t="s">
        <v>770</v>
      </c>
      <c r="D11" s="675"/>
      <c r="E11" s="675"/>
      <c r="F11" s="675" t="s">
        <v>910</v>
      </c>
      <c r="G11" s="675"/>
      <c r="H11" s="675"/>
      <c r="I11" s="710" t="s">
        <v>411</v>
      </c>
      <c r="J11" s="711"/>
      <c r="K11" s="819"/>
      <c r="L11" s="710" t="s">
        <v>97</v>
      </c>
      <c r="M11" s="711"/>
      <c r="N11" s="819"/>
      <c r="O11" s="820" t="s">
        <v>909</v>
      </c>
      <c r="P11" s="821"/>
      <c r="Q11" s="822"/>
    </row>
    <row r="12" spans="1:17" ht="39.75" customHeight="1">
      <c r="A12" s="752"/>
      <c r="B12" s="752"/>
      <c r="C12" s="4" t="s">
        <v>119</v>
      </c>
      <c r="D12" s="4" t="s">
        <v>407</v>
      </c>
      <c r="E12" s="36" t="s">
        <v>19</v>
      </c>
      <c r="F12" s="4" t="s">
        <v>119</v>
      </c>
      <c r="G12" s="4" t="s">
        <v>408</v>
      </c>
      <c r="H12" s="36" t="s">
        <v>19</v>
      </c>
      <c r="I12" s="4" t="s">
        <v>119</v>
      </c>
      <c r="J12" s="4" t="s">
        <v>408</v>
      </c>
      <c r="K12" s="36" t="s">
        <v>19</v>
      </c>
      <c r="L12" s="4" t="s">
        <v>119</v>
      </c>
      <c r="M12" s="4" t="s">
        <v>408</v>
      </c>
      <c r="N12" s="36" t="s">
        <v>19</v>
      </c>
      <c r="O12" s="4" t="s">
        <v>261</v>
      </c>
      <c r="P12" s="4" t="s">
        <v>409</v>
      </c>
      <c r="Q12" s="4" t="s">
        <v>120</v>
      </c>
    </row>
    <row r="13" spans="1:17" s="63" customFormat="1" ht="12.75">
      <c r="A13" s="60">
        <v>1</v>
      </c>
      <c r="B13" s="60">
        <v>2</v>
      </c>
      <c r="C13" s="60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60">
        <v>10</v>
      </c>
      <c r="K13" s="60">
        <v>11</v>
      </c>
      <c r="L13" s="60">
        <v>12</v>
      </c>
      <c r="M13" s="60">
        <v>13</v>
      </c>
      <c r="N13" s="60">
        <v>14</v>
      </c>
      <c r="O13" s="60">
        <v>15</v>
      </c>
      <c r="P13" s="60">
        <v>16</v>
      </c>
      <c r="Q13" s="60">
        <v>17</v>
      </c>
    </row>
    <row r="14" spans="1:18" ht="45" customHeight="1">
      <c r="A14" s="149">
        <v>1</v>
      </c>
      <c r="B14" s="318" t="s">
        <v>641</v>
      </c>
      <c r="C14" s="400">
        <v>121.56</v>
      </c>
      <c r="D14" s="400">
        <v>13.398152199999998</v>
      </c>
      <c r="E14" s="332">
        <f>SUM(C14:D14)</f>
        <v>134.9581522</v>
      </c>
      <c r="F14" s="149">
        <v>0</v>
      </c>
      <c r="G14" s="149">
        <v>0</v>
      </c>
      <c r="H14" s="149">
        <f>SUM(F14:G14)</f>
        <v>0</v>
      </c>
      <c r="I14" s="149">
        <f>287.67*42.26/100</f>
        <v>121.56934199999999</v>
      </c>
      <c r="J14" s="400">
        <f>37.61*42.26/100</f>
        <v>15.893986</v>
      </c>
      <c r="K14" s="149">
        <f>SUM(I14:J14)</f>
        <v>137.463328</v>
      </c>
      <c r="L14" s="400">
        <f>263.35*42.26/100</f>
        <v>111.29171000000001</v>
      </c>
      <c r="M14" s="400">
        <f>37.61*42.26/100</f>
        <v>15.893986</v>
      </c>
      <c r="N14" s="400">
        <f>SUM(L14:M14)</f>
        <v>127.18569600000001</v>
      </c>
      <c r="O14" s="518">
        <f aca="true" t="shared" si="0" ref="O14:P18">F14+I14-L14</f>
        <v>10.277631999999983</v>
      </c>
      <c r="P14" s="149">
        <f t="shared" si="0"/>
        <v>0</v>
      </c>
      <c r="Q14" s="518">
        <f>H14+K14-N14</f>
        <v>10.277631999999983</v>
      </c>
      <c r="R14" s="562"/>
    </row>
    <row r="15" spans="1:18" ht="46.5" customHeight="1">
      <c r="A15" s="149">
        <v>2</v>
      </c>
      <c r="B15" s="318" t="s">
        <v>642</v>
      </c>
      <c r="C15" s="400">
        <v>67.9575552</v>
      </c>
      <c r="D15" s="400">
        <v>7.4899455999999995</v>
      </c>
      <c r="E15" s="332">
        <f>SUM(C15:D15)</f>
        <v>75.4475008</v>
      </c>
      <c r="F15" s="149">
        <v>0</v>
      </c>
      <c r="G15" s="149">
        <v>0</v>
      </c>
      <c r="H15" s="149">
        <f>SUM(F15:G15)</f>
        <v>0</v>
      </c>
      <c r="I15" s="149">
        <f>287.67*23.62/100</f>
        <v>67.947654</v>
      </c>
      <c r="J15" s="400">
        <f>37.61*23.62/100</f>
        <v>8.883482</v>
      </c>
      <c r="K15" s="149">
        <f>SUM(I15:J15)</f>
        <v>76.831136</v>
      </c>
      <c r="L15" s="400">
        <f>263.35*23.62/100</f>
        <v>62.20327000000001</v>
      </c>
      <c r="M15" s="400">
        <f>37.61*23.62/100</f>
        <v>8.883482</v>
      </c>
      <c r="N15" s="400">
        <f>SUM(L15:M15)</f>
        <v>71.08675200000002</v>
      </c>
      <c r="O15" s="518">
        <f t="shared" si="0"/>
        <v>5.7443839999999895</v>
      </c>
      <c r="P15" s="149">
        <f t="shared" si="0"/>
        <v>0</v>
      </c>
      <c r="Q15" s="518">
        <f>H15+K15-N15</f>
        <v>5.744383999999982</v>
      </c>
      <c r="R15" s="562"/>
    </row>
    <row r="16" spans="1:18" ht="42.75" customHeight="1">
      <c r="A16" s="149">
        <v>3</v>
      </c>
      <c r="B16" s="318" t="s">
        <v>643</v>
      </c>
      <c r="C16" s="400">
        <v>22.406415600000003</v>
      </c>
      <c r="D16" s="400">
        <v>2.4695243</v>
      </c>
      <c r="E16" s="332">
        <f>SUM(C16:D16)</f>
        <v>24.875939900000002</v>
      </c>
      <c r="F16" s="149">
        <v>0</v>
      </c>
      <c r="G16" s="149">
        <v>0</v>
      </c>
      <c r="H16" s="149">
        <f>SUM(F16:G16)</f>
        <v>0</v>
      </c>
      <c r="I16" s="149">
        <f>287.67*7.79/100</f>
        <v>22.409493</v>
      </c>
      <c r="J16" s="400">
        <f>37.61*7.79/100</f>
        <v>2.929819</v>
      </c>
      <c r="K16" s="149">
        <f>SUM(I16:J16)</f>
        <v>25.339312</v>
      </c>
      <c r="L16" s="400">
        <f>263.35*7.79/100</f>
        <v>20.514965000000004</v>
      </c>
      <c r="M16" s="400">
        <f>37.61*7.79/100</f>
        <v>2.929819</v>
      </c>
      <c r="N16" s="400">
        <f>SUM(L16:M16)</f>
        <v>23.444784000000006</v>
      </c>
      <c r="O16" s="518">
        <f t="shared" si="0"/>
        <v>1.8945279999999975</v>
      </c>
      <c r="P16" s="149">
        <f t="shared" si="0"/>
        <v>0</v>
      </c>
      <c r="Q16" s="518">
        <f>H16+K16-N16</f>
        <v>1.894527999999994</v>
      </c>
      <c r="R16" s="562"/>
    </row>
    <row r="17" spans="1:18" ht="36.75" customHeight="1">
      <c r="A17" s="149">
        <v>4</v>
      </c>
      <c r="B17" s="318" t="s">
        <v>644</v>
      </c>
      <c r="C17" s="400">
        <v>75.74712360000001</v>
      </c>
      <c r="D17" s="400">
        <v>8.3484733</v>
      </c>
      <c r="E17" s="332">
        <f>SUM(C17:D17)</f>
        <v>84.0955969</v>
      </c>
      <c r="F17" s="149">
        <v>0</v>
      </c>
      <c r="G17" s="149">
        <v>0</v>
      </c>
      <c r="H17" s="149">
        <f>SUM(F17:G17)</f>
        <v>0</v>
      </c>
      <c r="I17" s="149">
        <f>287.67*26.33/100</f>
        <v>75.743511</v>
      </c>
      <c r="J17" s="400">
        <f>37.61*26.33/100</f>
        <v>9.902712999999999</v>
      </c>
      <c r="K17" s="149">
        <f>SUM(I17:J17)</f>
        <v>85.64622399999999</v>
      </c>
      <c r="L17" s="400">
        <f>263.35*26.33/100</f>
        <v>69.340055</v>
      </c>
      <c r="M17" s="400">
        <f>37.61*26.33/100</f>
        <v>9.902712999999999</v>
      </c>
      <c r="N17" s="400">
        <f>SUM(L17:M17)</f>
        <v>79.24276800000001</v>
      </c>
      <c r="O17" s="518">
        <f t="shared" si="0"/>
        <v>6.403455999999991</v>
      </c>
      <c r="P17" s="149">
        <f t="shared" si="0"/>
        <v>0</v>
      </c>
      <c r="Q17" s="518">
        <f>H17+K17-N17</f>
        <v>6.403455999999977</v>
      </c>
      <c r="R17" s="562"/>
    </row>
    <row r="18" spans="1:18" ht="39.75" customHeight="1">
      <c r="A18" s="2"/>
      <c r="B18" s="2" t="s">
        <v>19</v>
      </c>
      <c r="C18" s="401">
        <f>SUM(C14:C17)</f>
        <v>287.6710944</v>
      </c>
      <c r="D18" s="401">
        <f>SUM(D14:D17)</f>
        <v>31.706095399999995</v>
      </c>
      <c r="E18" s="310">
        <f>SUM(C18:D18)</f>
        <v>319.3771898</v>
      </c>
      <c r="F18" s="310">
        <f>SUM(F14:F17)</f>
        <v>0</v>
      </c>
      <c r="G18" s="310">
        <f>SUM(G14:G17)</f>
        <v>0</v>
      </c>
      <c r="H18" s="482">
        <f>SUM(F18:G18)</f>
        <v>0</v>
      </c>
      <c r="I18" s="482">
        <f>SUM(I14:I17)</f>
        <v>287.67</v>
      </c>
      <c r="J18" s="486">
        <f>SUM(J14:J17)</f>
        <v>37.61</v>
      </c>
      <c r="K18" s="482">
        <f>SUM(I18:J18)</f>
        <v>325.28000000000003</v>
      </c>
      <c r="L18" s="486">
        <f>SUM(L14:L17)</f>
        <v>263.35</v>
      </c>
      <c r="M18" s="486">
        <f>SUM(M14:M17)</f>
        <v>37.61</v>
      </c>
      <c r="N18" s="401">
        <f>SUM(L18:M18)</f>
        <v>300.96000000000004</v>
      </c>
      <c r="O18" s="149">
        <f t="shared" si="0"/>
        <v>24.319999999999993</v>
      </c>
      <c r="P18" s="149">
        <f t="shared" si="0"/>
        <v>0</v>
      </c>
      <c r="Q18" s="159">
        <f>SUM(Q14:Q17)</f>
        <v>24.319999999999936</v>
      </c>
      <c r="R18" s="562"/>
    </row>
    <row r="19" spans="1:17" ht="12.75">
      <c r="A19" s="10"/>
      <c r="B19" s="29"/>
      <c r="C19" s="417"/>
      <c r="D19" s="561"/>
      <c r="E19" s="302"/>
      <c r="F19" s="20"/>
      <c r="G19" s="20"/>
      <c r="H19" s="598"/>
      <c r="I19" s="599"/>
      <c r="J19" s="600"/>
      <c r="K19" s="598"/>
      <c r="L19" s="601"/>
      <c r="M19" s="599"/>
      <c r="N19" s="20"/>
      <c r="O19" s="20"/>
      <c r="P19" s="20"/>
      <c r="Q19" s="20"/>
    </row>
    <row r="20" spans="1:16" ht="12.75">
      <c r="A20" s="20" t="s">
        <v>402</v>
      </c>
      <c r="B20" s="20"/>
      <c r="C20" s="20"/>
      <c r="D20" s="20"/>
      <c r="E20" s="20"/>
      <c r="F20" s="382"/>
      <c r="G20" s="20"/>
      <c r="H20" s="20"/>
      <c r="I20" s="20"/>
      <c r="J20" s="20"/>
      <c r="K20" s="20"/>
      <c r="L20" s="392"/>
      <c r="M20" s="563"/>
      <c r="N20" s="392"/>
      <c r="O20" s="20"/>
      <c r="P20"/>
    </row>
    <row r="21" spans="1:17" ht="12.75">
      <c r="A21" s="823" t="s">
        <v>405</v>
      </c>
      <c r="B21" s="823"/>
      <c r="C21" s="823"/>
      <c r="D21" s="823"/>
      <c r="E21" s="823"/>
      <c r="F21" s="823"/>
      <c r="G21" s="823"/>
      <c r="H21" s="823"/>
      <c r="I21" s="823"/>
      <c r="J21" s="823"/>
      <c r="K21" s="823"/>
      <c r="L21" s="823"/>
      <c r="M21" s="823"/>
      <c r="N21" s="823"/>
      <c r="O21" s="823"/>
      <c r="P21" s="823"/>
      <c r="Q21" s="823"/>
    </row>
    <row r="22" spans="1:17" ht="12.75">
      <c r="A22" s="295"/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422"/>
      <c r="O22" s="295"/>
      <c r="P22" s="295"/>
      <c r="Q22" s="295"/>
    </row>
    <row r="23" spans="1:17" ht="12.75">
      <c r="A23" s="295"/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</row>
    <row r="24" spans="1:17" ht="12.75">
      <c r="A24" s="295"/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</row>
    <row r="25" spans="1:17" ht="12.75">
      <c r="A25" s="295"/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</row>
    <row r="26" spans="1:17" ht="12.75">
      <c r="A26" s="295"/>
      <c r="B26" s="295"/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</row>
    <row r="27" spans="1:17" ht="12.75">
      <c r="A27" s="32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8" spans="1:17" ht="12.75">
      <c r="A28" s="13" t="s">
        <v>12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P28" s="645" t="s">
        <v>13</v>
      </c>
      <c r="Q28" s="645"/>
    </row>
    <row r="29" spans="1:17" ht="12.75">
      <c r="A29" s="645" t="s">
        <v>14</v>
      </c>
      <c r="B29" s="645"/>
      <c r="C29" s="645"/>
      <c r="D29" s="645"/>
      <c r="E29" s="645"/>
      <c r="F29" s="645"/>
      <c r="G29" s="645"/>
      <c r="H29" s="645"/>
      <c r="I29" s="645"/>
      <c r="J29" s="645"/>
      <c r="K29" s="645"/>
      <c r="L29" s="645"/>
      <c r="M29" s="645"/>
      <c r="N29" s="645"/>
      <c r="O29" s="645"/>
      <c r="P29" s="645"/>
      <c r="Q29" s="645"/>
    </row>
    <row r="30" spans="1:17" ht="12.75">
      <c r="A30" s="645" t="s">
        <v>20</v>
      </c>
      <c r="B30" s="645"/>
      <c r="C30" s="645"/>
      <c r="D30" s="645"/>
      <c r="E30" s="645"/>
      <c r="F30" s="645"/>
      <c r="G30" s="645"/>
      <c r="H30" s="645"/>
      <c r="I30" s="645"/>
      <c r="J30" s="645"/>
      <c r="K30" s="645"/>
      <c r="L30" s="645"/>
      <c r="M30" s="645"/>
      <c r="N30" s="645"/>
      <c r="O30" s="645"/>
      <c r="P30" s="645"/>
      <c r="Q30" s="645"/>
    </row>
    <row r="31" spans="1:17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O31" s="30" t="s">
        <v>86</v>
      </c>
      <c r="P31" s="30"/>
      <c r="Q31" s="30"/>
    </row>
    <row r="32" ht="11.25" customHeight="1"/>
    <row r="33" ht="14.25" customHeight="1"/>
    <row r="34" ht="15.75" customHeight="1"/>
    <row r="35" ht="15.75" customHeight="1"/>
    <row r="36" ht="12.75" customHeight="1"/>
    <row r="37" ht="12.75" customHeight="1"/>
    <row r="38" ht="12.75">
      <c r="R38" s="30"/>
    </row>
  </sheetData>
  <sheetProtection/>
  <mergeCells count="17">
    <mergeCell ref="O11:Q11"/>
    <mergeCell ref="L11:N11"/>
    <mergeCell ref="A29:Q29"/>
    <mergeCell ref="P28:Q28"/>
    <mergeCell ref="C11:E11"/>
    <mergeCell ref="F11:H11"/>
    <mergeCell ref="A21:Q21"/>
    <mergeCell ref="P1:Q1"/>
    <mergeCell ref="A2:Q2"/>
    <mergeCell ref="A3:Q3"/>
    <mergeCell ref="A30:Q30"/>
    <mergeCell ref="N10:Q10"/>
    <mergeCell ref="A6:Q6"/>
    <mergeCell ref="A11:A12"/>
    <mergeCell ref="B11:B12"/>
    <mergeCell ref="I11:K11"/>
    <mergeCell ref="A9:B9"/>
  </mergeCells>
  <printOptions horizontalCentered="1"/>
  <pageMargins left="0.7086614173228347" right="0.7086614173228347" top="1.0236220472440944" bottom="0" header="0.31496062992125984" footer="0.31496062992125984"/>
  <pageSetup fitToHeight="1" fitToWidth="1" horizontalDpi="600" verticalDpi="600" orientation="landscape" paperSize="9" scale="8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view="pageBreakPreview" zoomScale="90" zoomScaleSheetLayoutView="90" zoomScalePageLayoutView="0" workbookViewId="0" topLeftCell="A4">
      <selection activeCell="I13" sqref="I13"/>
    </sheetView>
  </sheetViews>
  <sheetFormatPr defaultColWidth="9.140625" defaultRowHeight="12.75"/>
  <cols>
    <col min="1" max="1" width="7.421875" style="14" customWidth="1"/>
    <col min="2" max="2" width="17.140625" style="14" customWidth="1"/>
    <col min="3" max="3" width="13.7109375" style="14" customWidth="1"/>
    <col min="4" max="4" width="8.140625" style="14" customWidth="1"/>
    <col min="5" max="5" width="9.421875" style="14" customWidth="1"/>
    <col min="6" max="6" width="8.28125" style="14" customWidth="1"/>
    <col min="7" max="7" width="13.140625" style="14" customWidth="1"/>
    <col min="8" max="8" width="8.140625" style="14" customWidth="1"/>
    <col min="9" max="9" width="9.28125" style="14" customWidth="1"/>
    <col min="10" max="10" width="10.00390625" style="14" customWidth="1"/>
    <col min="11" max="11" width="8.421875" style="14" customWidth="1"/>
    <col min="12" max="12" width="13.421875" style="14" customWidth="1"/>
    <col min="13" max="13" width="7.8515625" style="14" customWidth="1"/>
    <col min="14" max="14" width="10.421875" style="14" customWidth="1"/>
    <col min="15" max="15" width="13.7109375" style="14" customWidth="1"/>
    <col min="16" max="16" width="11.8515625" style="14" customWidth="1"/>
    <col min="17" max="17" width="9.7109375" style="14" customWidth="1"/>
    <col min="18" max="16384" width="9.140625" style="14" customWidth="1"/>
  </cols>
  <sheetData>
    <row r="1" spans="8:21" ht="15">
      <c r="H1" s="33"/>
      <c r="I1" s="33"/>
      <c r="J1" s="33"/>
      <c r="K1" s="33"/>
      <c r="L1" s="33"/>
      <c r="M1" s="33"/>
      <c r="N1" s="33"/>
      <c r="O1" s="33"/>
      <c r="P1" s="753" t="s">
        <v>95</v>
      </c>
      <c r="Q1" s="753"/>
      <c r="R1" s="754"/>
      <c r="T1" s="40"/>
      <c r="U1" s="40"/>
    </row>
    <row r="2" spans="1:21" ht="15">
      <c r="A2" s="761" t="s">
        <v>0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1"/>
      <c r="Q2" s="761"/>
      <c r="R2" s="754"/>
      <c r="S2" s="42"/>
      <c r="T2" s="42"/>
      <c r="U2" s="42"/>
    </row>
    <row r="3" spans="1:21" ht="20.25">
      <c r="A3" s="767" t="s">
        <v>753</v>
      </c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767"/>
      <c r="Q3" s="767"/>
      <c r="R3" s="754"/>
      <c r="S3" s="41"/>
      <c r="T3" s="41"/>
      <c r="U3" s="41"/>
    </row>
    <row r="4" ht="10.5" customHeight="1">
      <c r="R4" s="754"/>
    </row>
    <row r="5" spans="1:18" ht="9" customHeight="1">
      <c r="A5" s="23"/>
      <c r="B5" s="23"/>
      <c r="C5" s="23"/>
      <c r="D5" s="23"/>
      <c r="E5" s="22"/>
      <c r="F5" s="22"/>
      <c r="G5" s="22"/>
      <c r="H5" s="22"/>
      <c r="I5" s="22"/>
      <c r="J5" s="22"/>
      <c r="K5" s="22"/>
      <c r="L5" s="22"/>
      <c r="M5" s="22"/>
      <c r="N5" s="23"/>
      <c r="O5" s="23"/>
      <c r="P5" s="22"/>
      <c r="Q5" s="20"/>
      <c r="R5" s="754"/>
    </row>
    <row r="6" spans="2:18" ht="18" customHeight="1">
      <c r="B6" s="108"/>
      <c r="C6" s="108"/>
      <c r="D6" s="685" t="s">
        <v>771</v>
      </c>
      <c r="E6" s="685"/>
      <c r="F6" s="685"/>
      <c r="G6" s="685"/>
      <c r="H6" s="685"/>
      <c r="I6" s="685"/>
      <c r="J6" s="685"/>
      <c r="K6" s="685"/>
      <c r="L6" s="685"/>
      <c r="M6" s="685"/>
      <c r="N6" s="685"/>
      <c r="O6" s="685"/>
      <c r="R6" s="754"/>
    </row>
    <row r="7" ht="5.25" customHeight="1">
      <c r="R7" s="754"/>
    </row>
    <row r="8" spans="1:18" ht="12.75">
      <c r="A8" s="686" t="s">
        <v>653</v>
      </c>
      <c r="B8" s="686"/>
      <c r="Q8" s="31" t="s">
        <v>25</v>
      </c>
      <c r="R8" s="754"/>
    </row>
    <row r="9" spans="1:19" ht="15.75">
      <c r="A9" s="12"/>
      <c r="N9" s="827" t="s">
        <v>901</v>
      </c>
      <c r="O9" s="827"/>
      <c r="P9" s="827"/>
      <c r="Q9" s="827"/>
      <c r="R9" s="754"/>
      <c r="S9" s="20"/>
    </row>
    <row r="10" spans="1:18" ht="36.75" customHeight="1">
      <c r="A10" s="751" t="s">
        <v>2</v>
      </c>
      <c r="B10" s="751" t="s">
        <v>3</v>
      </c>
      <c r="C10" s="675" t="s">
        <v>772</v>
      </c>
      <c r="D10" s="675"/>
      <c r="E10" s="675"/>
      <c r="F10" s="675" t="s">
        <v>773</v>
      </c>
      <c r="G10" s="675"/>
      <c r="H10" s="675"/>
      <c r="I10" s="710" t="s">
        <v>411</v>
      </c>
      <c r="J10" s="711"/>
      <c r="K10" s="819"/>
      <c r="L10" s="710" t="s">
        <v>97</v>
      </c>
      <c r="M10" s="711"/>
      <c r="N10" s="819"/>
      <c r="O10" s="824" t="s">
        <v>911</v>
      </c>
      <c r="P10" s="825"/>
      <c r="Q10" s="826"/>
      <c r="R10" s="754"/>
    </row>
    <row r="11" spans="1:17" ht="39.75" customHeight="1">
      <c r="A11" s="752"/>
      <c r="B11" s="752"/>
      <c r="C11" s="4" t="s">
        <v>119</v>
      </c>
      <c r="D11" s="4" t="s">
        <v>407</v>
      </c>
      <c r="E11" s="36" t="s">
        <v>19</v>
      </c>
      <c r="F11" s="4" t="s">
        <v>119</v>
      </c>
      <c r="G11" s="4" t="s">
        <v>408</v>
      </c>
      <c r="H11" s="36" t="s">
        <v>19</v>
      </c>
      <c r="I11" s="4" t="s">
        <v>119</v>
      </c>
      <c r="J11" s="4" t="s">
        <v>408</v>
      </c>
      <c r="K11" s="36" t="s">
        <v>19</v>
      </c>
      <c r="L11" s="4" t="s">
        <v>119</v>
      </c>
      <c r="M11" s="4" t="s">
        <v>408</v>
      </c>
      <c r="N11" s="36" t="s">
        <v>19</v>
      </c>
      <c r="O11" s="4" t="s">
        <v>261</v>
      </c>
      <c r="P11" s="4" t="s">
        <v>409</v>
      </c>
      <c r="Q11" s="4" t="s">
        <v>120</v>
      </c>
    </row>
    <row r="12" spans="1:17" s="63" customFormat="1" ht="12.75">
      <c r="A12" s="60">
        <v>1</v>
      </c>
      <c r="B12" s="60">
        <v>2</v>
      </c>
      <c r="C12" s="60">
        <v>3</v>
      </c>
      <c r="D12" s="60">
        <v>4</v>
      </c>
      <c r="E12" s="60">
        <v>5</v>
      </c>
      <c r="F12" s="60">
        <v>6</v>
      </c>
      <c r="G12" s="60">
        <v>7</v>
      </c>
      <c r="H12" s="60">
        <v>8</v>
      </c>
      <c r="I12" s="60">
        <v>9</v>
      </c>
      <c r="J12" s="60">
        <v>10</v>
      </c>
      <c r="K12" s="60">
        <v>11</v>
      </c>
      <c r="L12" s="60">
        <v>12</v>
      </c>
      <c r="M12" s="60">
        <v>13</v>
      </c>
      <c r="N12" s="60">
        <v>14</v>
      </c>
      <c r="O12" s="60">
        <v>15</v>
      </c>
      <c r="P12" s="60">
        <v>16</v>
      </c>
      <c r="Q12" s="60">
        <v>17</v>
      </c>
    </row>
    <row r="13" spans="1:18" ht="40.5" customHeight="1">
      <c r="A13" s="16">
        <v>1</v>
      </c>
      <c r="B13" s="318" t="s">
        <v>641</v>
      </c>
      <c r="C13" s="400">
        <v>151.81</v>
      </c>
      <c r="D13" s="400">
        <v>18.022460000000002</v>
      </c>
      <c r="E13" s="332">
        <f>SUM(C13:D13)</f>
        <v>169.83246</v>
      </c>
      <c r="F13" s="332">
        <v>43.53</v>
      </c>
      <c r="G13" s="332">
        <v>14.39</v>
      </c>
      <c r="H13" s="332">
        <f>SUM(F13:G13)</f>
        <v>57.92</v>
      </c>
      <c r="I13" s="518">
        <v>108.13</v>
      </c>
      <c r="J13" s="400">
        <f>43.48*41.45/100</f>
        <v>18.022460000000002</v>
      </c>
      <c r="K13" s="332">
        <f>SUM(I13:J13)</f>
        <v>126.15245999999999</v>
      </c>
      <c r="L13" s="400">
        <f>335.18*41.45/100</f>
        <v>138.93211000000002</v>
      </c>
      <c r="M13" s="400">
        <f>43.48*41.45/100</f>
        <v>18.022460000000002</v>
      </c>
      <c r="N13" s="455">
        <f>SUM(L13:M13)</f>
        <v>156.95457000000002</v>
      </c>
      <c r="O13" s="507">
        <f aca="true" t="shared" si="0" ref="O13:P17">F13+I13-L13</f>
        <v>12.727889999999974</v>
      </c>
      <c r="P13" s="455">
        <f t="shared" si="0"/>
        <v>14.39</v>
      </c>
      <c r="Q13" s="507">
        <f>H13+K13-N13</f>
        <v>27.11788999999996</v>
      </c>
      <c r="R13" s="562"/>
    </row>
    <row r="14" spans="1:18" ht="46.5" customHeight="1">
      <c r="A14" s="16">
        <v>2</v>
      </c>
      <c r="B14" s="318" t="s">
        <v>642</v>
      </c>
      <c r="C14" s="400">
        <v>97.75</v>
      </c>
      <c r="D14" s="400">
        <v>11.604811999999999</v>
      </c>
      <c r="E14" s="332">
        <f>SUM(C14:D14)</f>
        <v>109.354812</v>
      </c>
      <c r="F14" s="332">
        <v>0</v>
      </c>
      <c r="G14" s="332">
        <v>0</v>
      </c>
      <c r="H14" s="332">
        <f>SUM(F14:G14)</f>
        <v>0</v>
      </c>
      <c r="I14" s="518">
        <f>366.25*26.96/100</f>
        <v>98.741</v>
      </c>
      <c r="J14" s="400">
        <f>43.48*26.69/100</f>
        <v>11.604811999999999</v>
      </c>
      <c r="K14" s="332">
        <f>SUM(I14:J14)</f>
        <v>110.345812</v>
      </c>
      <c r="L14" s="400">
        <f>335.18*26.69/100</f>
        <v>89.459542</v>
      </c>
      <c r="M14" s="400">
        <f>43.48*26.69/100</f>
        <v>11.604811999999999</v>
      </c>
      <c r="N14" s="455">
        <f>SUM(L14:M14)</f>
        <v>101.064354</v>
      </c>
      <c r="O14" s="507">
        <f t="shared" si="0"/>
        <v>9.281458</v>
      </c>
      <c r="P14" s="455">
        <f t="shared" si="0"/>
        <v>0</v>
      </c>
      <c r="Q14" s="507">
        <f>H14+K14-N14</f>
        <v>9.281458</v>
      </c>
      <c r="R14" s="562"/>
    </row>
    <row r="15" spans="1:18" ht="42.75" customHeight="1">
      <c r="A15" s="16">
        <v>3</v>
      </c>
      <c r="B15" s="318" t="s">
        <v>643</v>
      </c>
      <c r="C15" s="400">
        <v>24.14</v>
      </c>
      <c r="D15" s="400">
        <v>2.8653319999999995</v>
      </c>
      <c r="E15" s="332">
        <f>SUM(C15:D15)</f>
        <v>27.005332</v>
      </c>
      <c r="F15" s="332">
        <v>0</v>
      </c>
      <c r="G15" s="332">
        <v>0</v>
      </c>
      <c r="H15" s="332">
        <f>SUM(F15:G15)</f>
        <v>0</v>
      </c>
      <c r="I15" s="518">
        <f>366.25*6.63/100</f>
        <v>24.282375000000002</v>
      </c>
      <c r="J15" s="400">
        <f>43.48*6.59/100</f>
        <v>2.8653319999999995</v>
      </c>
      <c r="K15" s="332">
        <f>SUM(I15:J15)</f>
        <v>27.147707</v>
      </c>
      <c r="L15" s="400">
        <f>335.18*6.59/100</f>
        <v>22.088362000000004</v>
      </c>
      <c r="M15" s="400">
        <f>43.48*6.59/100</f>
        <v>2.8653319999999995</v>
      </c>
      <c r="N15" s="455">
        <f>SUM(L15:M15)</f>
        <v>24.953694000000002</v>
      </c>
      <c r="O15" s="507">
        <f t="shared" si="0"/>
        <v>2.194012999999998</v>
      </c>
      <c r="P15" s="455">
        <f t="shared" si="0"/>
        <v>0</v>
      </c>
      <c r="Q15" s="507">
        <f>H15+K15-N15</f>
        <v>2.194012999999998</v>
      </c>
      <c r="R15" s="562"/>
    </row>
    <row r="16" spans="1:18" ht="46.5" customHeight="1">
      <c r="A16" s="16">
        <v>4</v>
      </c>
      <c r="B16" s="318" t="s">
        <v>644</v>
      </c>
      <c r="C16" s="400">
        <v>92.55</v>
      </c>
      <c r="D16" s="400">
        <v>10.987395999999999</v>
      </c>
      <c r="E16" s="332">
        <f>SUM(C16:D16)</f>
        <v>103.537396</v>
      </c>
      <c r="F16" s="332">
        <v>0</v>
      </c>
      <c r="G16" s="332">
        <v>0</v>
      </c>
      <c r="H16" s="332">
        <f>SUM(F16:G16)</f>
        <v>0</v>
      </c>
      <c r="I16" s="518">
        <f>366.25*25/100</f>
        <v>91.5625</v>
      </c>
      <c r="J16" s="400">
        <f>43.48*25.27/100</f>
        <v>10.987395999999999</v>
      </c>
      <c r="K16" s="332">
        <f>SUM(I16:J16)</f>
        <v>102.549896</v>
      </c>
      <c r="L16" s="400">
        <f>335.18*25.27/100</f>
        <v>84.69998600000001</v>
      </c>
      <c r="M16" s="400">
        <f>43.48*25.27/100</f>
        <v>10.987395999999999</v>
      </c>
      <c r="N16" s="455">
        <f>SUM(L16:M16)</f>
        <v>95.68738200000001</v>
      </c>
      <c r="O16" s="507">
        <f t="shared" si="0"/>
        <v>6.86251399999999</v>
      </c>
      <c r="P16" s="455">
        <f t="shared" si="0"/>
        <v>0</v>
      </c>
      <c r="Q16" s="507">
        <f>H16+K16-N16</f>
        <v>6.86251399999999</v>
      </c>
      <c r="R16" s="562"/>
    </row>
    <row r="17" spans="1:18" ht="29.25" customHeight="1">
      <c r="A17" s="2"/>
      <c r="B17" s="159" t="s">
        <v>19</v>
      </c>
      <c r="C17" s="401">
        <f>SUM(C13:C16)</f>
        <v>366.25</v>
      </c>
      <c r="D17" s="401">
        <v>43.48</v>
      </c>
      <c r="E17" s="482">
        <f>SUM(C17:D17)</f>
        <v>409.73</v>
      </c>
      <c r="F17" s="482">
        <f aca="true" t="shared" si="1" ref="F17:K17">SUM(F13:F16)</f>
        <v>43.53</v>
      </c>
      <c r="G17" s="482">
        <f t="shared" si="1"/>
        <v>14.39</v>
      </c>
      <c r="H17" s="482">
        <f t="shared" si="1"/>
        <v>57.92</v>
      </c>
      <c r="I17" s="486">
        <f>SUM(I13:I16)</f>
        <v>322.715875</v>
      </c>
      <c r="J17" s="486">
        <f>SUM(J13:J16)</f>
        <v>43.48</v>
      </c>
      <c r="K17" s="482">
        <f t="shared" si="1"/>
        <v>366.195875</v>
      </c>
      <c r="L17" s="486">
        <f>SUM(L13:L16)</f>
        <v>335.18000000000006</v>
      </c>
      <c r="M17" s="486">
        <f>SUM(M13:M16)</f>
        <v>43.48</v>
      </c>
      <c r="N17" s="457">
        <f>SUM(L17:M17)</f>
        <v>378.6600000000001</v>
      </c>
      <c r="O17" s="507">
        <f>SUM(O13:O16)</f>
        <v>31.065874999999963</v>
      </c>
      <c r="P17" s="455">
        <f t="shared" si="0"/>
        <v>14.39</v>
      </c>
      <c r="Q17" s="456">
        <f>SUM(Q13:Q16)</f>
        <v>45.45587499999995</v>
      </c>
      <c r="R17" s="559"/>
    </row>
    <row r="18" spans="1:17" ht="12.75">
      <c r="A18" s="10"/>
      <c r="B18" s="29"/>
      <c r="C18" s="417"/>
      <c r="D18" s="29"/>
      <c r="E18" s="602"/>
      <c r="F18" s="599"/>
      <c r="G18" s="598"/>
      <c r="H18" s="598"/>
      <c r="I18" s="603"/>
      <c r="J18" s="600"/>
      <c r="K18" s="598"/>
      <c r="L18" s="604"/>
      <c r="M18" s="605"/>
      <c r="N18" s="20"/>
      <c r="O18" s="20"/>
      <c r="P18" s="20"/>
      <c r="Q18" s="20"/>
    </row>
    <row r="19" spans="1:15" ht="12.75">
      <c r="A19" s="20" t="s">
        <v>402</v>
      </c>
      <c r="B19" s="20"/>
      <c r="C19" s="20"/>
      <c r="D19" s="20"/>
      <c r="E19" s="20"/>
      <c r="F19" s="382"/>
      <c r="G19" s="20"/>
      <c r="H19" s="20"/>
      <c r="I19" s="382"/>
      <c r="J19" s="383"/>
      <c r="K19" s="382"/>
      <c r="L19" s="269"/>
      <c r="M19" s="20"/>
      <c r="N19" s="392"/>
      <c r="O19" s="383"/>
    </row>
    <row r="20" spans="1:17" ht="12.75">
      <c r="A20" s="823" t="s">
        <v>406</v>
      </c>
      <c r="B20" s="823"/>
      <c r="C20" s="823"/>
      <c r="D20" s="823"/>
      <c r="E20" s="823"/>
      <c r="F20" s="823"/>
      <c r="G20" s="823"/>
      <c r="H20" s="823"/>
      <c r="I20" s="823"/>
      <c r="J20" s="823"/>
      <c r="K20" s="823"/>
      <c r="L20" s="823"/>
      <c r="M20" s="823"/>
      <c r="N20" s="823"/>
      <c r="O20" s="823"/>
      <c r="P20" s="823"/>
      <c r="Q20" s="823"/>
    </row>
    <row r="21" spans="1:17" ht="12.75">
      <c r="A21" s="32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1:17" ht="12.75">
      <c r="A22" s="32"/>
      <c r="B22" s="39"/>
      <c r="C22" s="39"/>
      <c r="D22" s="39"/>
      <c r="E22" s="39"/>
      <c r="F22" s="39"/>
      <c r="G22" s="39"/>
      <c r="H22" s="39">
        <f>151.8-43.53</f>
        <v>108.27000000000001</v>
      </c>
      <c r="I22" s="39"/>
      <c r="J22" s="39"/>
      <c r="K22" s="39"/>
      <c r="L22" s="39"/>
      <c r="M22" s="39"/>
      <c r="N22" s="39"/>
      <c r="O22" s="39"/>
      <c r="P22" s="39"/>
      <c r="Q22" s="39"/>
    </row>
    <row r="23" spans="1:17" ht="12.75">
      <c r="A23" s="32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7" ht="12.75">
      <c r="A24" s="32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1:17" ht="12.75">
      <c r="A25" s="32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</row>
    <row r="26" spans="1:17" ht="12.75">
      <c r="A26" s="13" t="s">
        <v>12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P26" s="645" t="s">
        <v>13</v>
      </c>
      <c r="Q26" s="645"/>
    </row>
    <row r="27" spans="1:17" ht="12.75">
      <c r="A27" s="645" t="s">
        <v>14</v>
      </c>
      <c r="B27" s="645"/>
      <c r="C27" s="645"/>
      <c r="D27" s="645"/>
      <c r="E27" s="645"/>
      <c r="F27" s="645"/>
      <c r="G27" s="645"/>
      <c r="H27" s="645"/>
      <c r="I27" s="645"/>
      <c r="J27" s="645"/>
      <c r="K27" s="645"/>
      <c r="L27" s="645"/>
      <c r="M27" s="645"/>
      <c r="N27" s="645"/>
      <c r="O27" s="645"/>
      <c r="P27" s="645"/>
      <c r="Q27" s="645"/>
    </row>
    <row r="28" spans="1:17" ht="12.75">
      <c r="A28" s="645" t="s">
        <v>20</v>
      </c>
      <c r="B28" s="645"/>
      <c r="C28" s="645"/>
      <c r="D28" s="645"/>
      <c r="E28" s="645"/>
      <c r="F28" s="645"/>
      <c r="G28" s="645"/>
      <c r="H28" s="645"/>
      <c r="I28" s="645"/>
      <c r="J28" s="645"/>
      <c r="K28" s="645"/>
      <c r="L28" s="645"/>
      <c r="M28" s="645"/>
      <c r="N28" s="645"/>
      <c r="O28" s="645"/>
      <c r="P28" s="645"/>
      <c r="Q28" s="645"/>
    </row>
    <row r="29" spans="1:17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O29" s="687" t="s">
        <v>86</v>
      </c>
      <c r="P29" s="687"/>
      <c r="Q29" s="687"/>
    </row>
    <row r="31" ht="11.25" customHeight="1"/>
    <row r="32" ht="14.25" customHeight="1"/>
    <row r="33" ht="15.75" customHeight="1"/>
    <row r="34" ht="15.75" customHeight="1"/>
    <row r="35" ht="12.75" customHeight="1"/>
    <row r="36" ht="12.75" customHeight="1"/>
    <row r="37" ht="12.75">
      <c r="R37" s="33"/>
    </row>
  </sheetData>
  <sheetProtection/>
  <mergeCells count="19">
    <mergeCell ref="P1:Q1"/>
    <mergeCell ref="A2:Q2"/>
    <mergeCell ref="A3:Q3"/>
    <mergeCell ref="N9:Q9"/>
    <mergeCell ref="D6:O6"/>
    <mergeCell ref="A10:A11"/>
    <mergeCell ref="B10:B11"/>
    <mergeCell ref="C10:E10"/>
    <mergeCell ref="F10:H10"/>
    <mergeCell ref="O29:Q29"/>
    <mergeCell ref="R1:R10"/>
    <mergeCell ref="A28:Q28"/>
    <mergeCell ref="I10:K10"/>
    <mergeCell ref="L10:N10"/>
    <mergeCell ref="O10:Q10"/>
    <mergeCell ref="P26:Q26"/>
    <mergeCell ref="A27:Q27"/>
    <mergeCell ref="A8:B8"/>
    <mergeCell ref="A20:Q20"/>
  </mergeCells>
  <printOptions horizontalCentered="1"/>
  <pageMargins left="0.7086614173228347" right="0.7086614173228347" top="1.0236220472440944" bottom="0" header="0.31496062992125984" footer="0.31496062992125984"/>
  <pageSetup fitToHeight="1" fitToWidth="1" horizontalDpi="600" verticalDpi="600" orientation="landscape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view="pageBreakPreview" zoomScale="70" zoomScaleSheetLayoutView="70" zoomScalePageLayoutView="0" workbookViewId="0" topLeftCell="A5">
      <selection activeCell="E19" sqref="E19"/>
    </sheetView>
  </sheetViews>
  <sheetFormatPr defaultColWidth="9.140625" defaultRowHeight="12.75"/>
  <cols>
    <col min="2" max="2" width="11.57421875" style="0" customWidth="1"/>
    <col min="3" max="3" width="14.7109375" style="0" customWidth="1"/>
    <col min="4" max="4" width="11.28125" style="0" customWidth="1"/>
    <col min="5" max="5" width="12.421875" style="0" customWidth="1"/>
    <col min="6" max="6" width="12.00390625" style="0" customWidth="1"/>
    <col min="7" max="7" width="13.140625" style="0" customWidth="1"/>
    <col min="10" max="11" width="9.140625" style="0" customWidth="1"/>
    <col min="19" max="19" width="11.57421875" style="0" customWidth="1"/>
    <col min="20" max="20" width="10.421875" style="0" customWidth="1"/>
    <col min="21" max="21" width="11.140625" style="0" customWidth="1"/>
    <col min="22" max="22" width="11.8515625" style="0" customWidth="1"/>
  </cols>
  <sheetData>
    <row r="1" spans="17:19" ht="15">
      <c r="Q1" s="828" t="s">
        <v>67</v>
      </c>
      <c r="R1" s="828"/>
      <c r="S1" s="828"/>
    </row>
    <row r="3" spans="1:17" ht="15">
      <c r="A3" s="761" t="s">
        <v>0</v>
      </c>
      <c r="B3" s="761"/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  <c r="P3" s="761"/>
      <c r="Q3" s="761"/>
    </row>
    <row r="4" spans="1:17" ht="20.25">
      <c r="A4" s="733" t="s">
        <v>753</v>
      </c>
      <c r="B4" s="733"/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  <c r="Q4" s="41"/>
    </row>
    <row r="5" spans="1:17" ht="15.75">
      <c r="A5" s="829" t="s">
        <v>663</v>
      </c>
      <c r="B5" s="829"/>
      <c r="C5" s="829"/>
      <c r="D5" s="829"/>
      <c r="E5" s="829"/>
      <c r="F5" s="829"/>
      <c r="G5" s="829"/>
      <c r="H5" s="829"/>
      <c r="I5" s="829"/>
      <c r="J5" s="829"/>
      <c r="K5" s="829"/>
      <c r="L5" s="829"/>
      <c r="M5" s="829"/>
      <c r="N5" s="829"/>
      <c r="O5" s="829"/>
      <c r="P5" s="829"/>
      <c r="Q5" s="829"/>
    </row>
    <row r="6" spans="1:21" ht="12.75">
      <c r="A6" s="33"/>
      <c r="B6" s="33"/>
      <c r="C6" s="150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U6" s="33"/>
    </row>
    <row r="8" spans="1:19" ht="15.75">
      <c r="A8" s="685" t="s">
        <v>258</v>
      </c>
      <c r="B8" s="685"/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5"/>
      <c r="N8" s="685"/>
      <c r="O8" s="685"/>
      <c r="P8" s="685"/>
      <c r="Q8" s="685"/>
      <c r="R8" s="685"/>
      <c r="S8" s="685"/>
    </row>
    <row r="9" spans="1:21" ht="12" customHeight="1">
      <c r="A9" s="44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830" t="s">
        <v>248</v>
      </c>
      <c r="Q9" s="830"/>
      <c r="R9" s="830"/>
      <c r="S9" s="830"/>
      <c r="U9" s="37"/>
    </row>
    <row r="10" spans="16:22" ht="12.75">
      <c r="P10" s="827" t="s">
        <v>901</v>
      </c>
      <c r="Q10" s="827"/>
      <c r="R10" s="827"/>
      <c r="S10" s="827"/>
      <c r="T10" s="827"/>
      <c r="U10" s="827"/>
      <c r="V10" s="827"/>
    </row>
    <row r="11" spans="1:22" ht="28.5" customHeight="1">
      <c r="A11" s="832" t="s">
        <v>26</v>
      </c>
      <c r="B11" s="751" t="s">
        <v>228</v>
      </c>
      <c r="C11" s="751" t="s">
        <v>410</v>
      </c>
      <c r="D11" s="751" t="s">
        <v>526</v>
      </c>
      <c r="E11" s="770" t="s">
        <v>774</v>
      </c>
      <c r="F11" s="770"/>
      <c r="G11" s="770"/>
      <c r="H11" s="657" t="s">
        <v>773</v>
      </c>
      <c r="I11" s="658"/>
      <c r="J11" s="659"/>
      <c r="K11" s="710" t="s">
        <v>412</v>
      </c>
      <c r="L11" s="711"/>
      <c r="M11" s="819"/>
      <c r="N11" s="680" t="s">
        <v>176</v>
      </c>
      <c r="O11" s="831"/>
      <c r="P11" s="681"/>
      <c r="Q11" s="675" t="s">
        <v>912</v>
      </c>
      <c r="R11" s="675"/>
      <c r="S11" s="675"/>
      <c r="T11" s="751" t="s">
        <v>280</v>
      </c>
      <c r="U11" s="751" t="s">
        <v>466</v>
      </c>
      <c r="V11" s="751" t="s">
        <v>413</v>
      </c>
    </row>
    <row r="12" spans="1:22" ht="64.5" customHeight="1">
      <c r="A12" s="833"/>
      <c r="B12" s="752"/>
      <c r="C12" s="752"/>
      <c r="D12" s="752"/>
      <c r="E12" s="4" t="s">
        <v>198</v>
      </c>
      <c r="F12" s="4" t="s">
        <v>229</v>
      </c>
      <c r="G12" s="4" t="s">
        <v>19</v>
      </c>
      <c r="H12" s="4" t="s">
        <v>198</v>
      </c>
      <c r="I12" s="4" t="s">
        <v>229</v>
      </c>
      <c r="J12" s="4" t="s">
        <v>19</v>
      </c>
      <c r="K12" s="4" t="s">
        <v>198</v>
      </c>
      <c r="L12" s="4" t="s">
        <v>229</v>
      </c>
      <c r="M12" s="4" t="s">
        <v>19</v>
      </c>
      <c r="N12" s="4" t="s">
        <v>198</v>
      </c>
      <c r="O12" s="4" t="s">
        <v>229</v>
      </c>
      <c r="P12" s="4" t="s">
        <v>19</v>
      </c>
      <c r="Q12" s="4" t="s">
        <v>262</v>
      </c>
      <c r="R12" s="4" t="s">
        <v>239</v>
      </c>
      <c r="S12" s="4" t="s">
        <v>240</v>
      </c>
      <c r="T12" s="752"/>
      <c r="U12" s="752"/>
      <c r="V12" s="752"/>
    </row>
    <row r="13" spans="1:22" ht="12.75">
      <c r="A13" s="149">
        <v>1</v>
      </c>
      <c r="B13" s="102">
        <v>2</v>
      </c>
      <c r="C13" s="7">
        <v>3</v>
      </c>
      <c r="D13" s="102">
        <v>4</v>
      </c>
      <c r="E13" s="102">
        <v>5</v>
      </c>
      <c r="F13" s="7">
        <v>6</v>
      </c>
      <c r="G13" s="102">
        <v>7</v>
      </c>
      <c r="H13" s="102">
        <v>8</v>
      </c>
      <c r="I13" s="7">
        <v>9</v>
      </c>
      <c r="J13" s="102">
        <v>10</v>
      </c>
      <c r="K13" s="102">
        <v>11</v>
      </c>
      <c r="L13" s="7">
        <v>12</v>
      </c>
      <c r="M13" s="102">
        <v>13</v>
      </c>
      <c r="N13" s="102">
        <v>14</v>
      </c>
      <c r="O13" s="7">
        <v>15</v>
      </c>
      <c r="P13" s="102">
        <v>16</v>
      </c>
      <c r="Q13" s="102">
        <v>17</v>
      </c>
      <c r="R13" s="7">
        <v>18</v>
      </c>
      <c r="S13" s="102">
        <v>19</v>
      </c>
      <c r="T13" s="102">
        <v>20</v>
      </c>
      <c r="U13" s="7">
        <v>21</v>
      </c>
      <c r="V13" s="102">
        <v>22</v>
      </c>
    </row>
    <row r="14" spans="1:22" ht="63" customHeight="1">
      <c r="A14" s="149">
        <v>1</v>
      </c>
      <c r="B14" s="318" t="s">
        <v>641</v>
      </c>
      <c r="C14" s="149">
        <v>474</v>
      </c>
      <c r="D14" s="149">
        <v>472</v>
      </c>
      <c r="E14" s="149">
        <f>C14*10*0.009</f>
        <v>42.66</v>
      </c>
      <c r="F14" s="149">
        <f>C14*10*0.001</f>
        <v>4.74</v>
      </c>
      <c r="G14" s="149">
        <f>SUM(E14:F14)</f>
        <v>47.4</v>
      </c>
      <c r="H14" s="332">
        <v>0.63</v>
      </c>
      <c r="I14" s="149">
        <v>0</v>
      </c>
      <c r="J14" s="149">
        <f>SUM(H14:I14)</f>
        <v>0.63</v>
      </c>
      <c r="K14" s="149">
        <v>42.03</v>
      </c>
      <c r="L14" s="149">
        <f>C14*10*0.001</f>
        <v>4.74</v>
      </c>
      <c r="M14" s="149">
        <f>SUM(K14:L14)</f>
        <v>46.77</v>
      </c>
      <c r="N14" s="332">
        <f>D14*10*0.009</f>
        <v>42.48</v>
      </c>
      <c r="O14" s="332">
        <f>D14*10*0.001</f>
        <v>4.72</v>
      </c>
      <c r="P14" s="332">
        <f>SUM(N14:O14)</f>
        <v>47.199999999999996</v>
      </c>
      <c r="Q14" s="149">
        <f>H14+K14-N14</f>
        <v>0.18000000000000682</v>
      </c>
      <c r="R14" s="149">
        <f aca="true" t="shared" si="0" ref="R14:S17">I14+L14-O14</f>
        <v>0.020000000000000462</v>
      </c>
      <c r="S14" s="149">
        <f t="shared" si="0"/>
        <v>0.20000000000000995</v>
      </c>
      <c r="T14" s="149" t="s">
        <v>666</v>
      </c>
      <c r="U14" s="149">
        <v>472</v>
      </c>
      <c r="V14" s="149">
        <v>472</v>
      </c>
    </row>
    <row r="15" spans="1:22" ht="61.5" customHeight="1">
      <c r="A15" s="149">
        <v>2</v>
      </c>
      <c r="B15" s="318" t="s">
        <v>642</v>
      </c>
      <c r="C15" s="149">
        <v>233</v>
      </c>
      <c r="D15" s="149">
        <v>218</v>
      </c>
      <c r="E15" s="149">
        <f>C15*10*0.009</f>
        <v>20.97</v>
      </c>
      <c r="F15" s="149">
        <f>C15*10*0.001</f>
        <v>2.33</v>
      </c>
      <c r="G15" s="149">
        <f>SUM(E15:F15)</f>
        <v>23.299999999999997</v>
      </c>
      <c r="H15" s="332">
        <v>0</v>
      </c>
      <c r="I15" s="149">
        <v>0</v>
      </c>
      <c r="J15" s="149">
        <f>SUM(H15:I15)</f>
        <v>0</v>
      </c>
      <c r="K15" s="149">
        <v>20.97</v>
      </c>
      <c r="L15" s="149">
        <f>C15*10*0.001</f>
        <v>2.33</v>
      </c>
      <c r="M15" s="149">
        <f>SUM(K15:L15)</f>
        <v>23.299999999999997</v>
      </c>
      <c r="N15" s="332">
        <f>D15*10*0.009</f>
        <v>19.619999999999997</v>
      </c>
      <c r="O15" s="332">
        <f>D15*10*0.001</f>
        <v>2.18</v>
      </c>
      <c r="P15" s="332">
        <f>SUM(N15:O15)</f>
        <v>21.799999999999997</v>
      </c>
      <c r="Q15" s="149">
        <f>H15+K15-N15</f>
        <v>1.3500000000000014</v>
      </c>
      <c r="R15" s="149">
        <f t="shared" si="0"/>
        <v>0.1499999999999999</v>
      </c>
      <c r="S15" s="149">
        <f t="shared" si="0"/>
        <v>1.5</v>
      </c>
      <c r="T15" s="149" t="s">
        <v>666</v>
      </c>
      <c r="U15" s="149">
        <v>218</v>
      </c>
      <c r="V15" s="149">
        <v>218</v>
      </c>
    </row>
    <row r="16" spans="1:22" ht="66.75" customHeight="1">
      <c r="A16" s="149">
        <v>3</v>
      </c>
      <c r="B16" s="318" t="s">
        <v>643</v>
      </c>
      <c r="C16" s="149">
        <v>94</v>
      </c>
      <c r="D16" s="149">
        <v>67</v>
      </c>
      <c r="E16" s="149">
        <f>C16*10*0.009</f>
        <v>8.459999999999999</v>
      </c>
      <c r="F16" s="149">
        <f>C16*10*0.001</f>
        <v>0.9400000000000001</v>
      </c>
      <c r="G16" s="149">
        <f>SUM(E16:F16)</f>
        <v>9.399999999999999</v>
      </c>
      <c r="H16" s="332">
        <v>0</v>
      </c>
      <c r="I16" s="149">
        <v>0</v>
      </c>
      <c r="J16" s="149">
        <f>SUM(H16:I16)</f>
        <v>0</v>
      </c>
      <c r="K16" s="149">
        <v>8.459999999999999</v>
      </c>
      <c r="L16" s="149">
        <f>C16*10*0.001</f>
        <v>0.9400000000000001</v>
      </c>
      <c r="M16" s="149">
        <f>SUM(K16:L16)</f>
        <v>9.399999999999999</v>
      </c>
      <c r="N16" s="332">
        <f>D16*10*0.009</f>
        <v>6.029999999999999</v>
      </c>
      <c r="O16" s="332">
        <f>D16*10*0.001</f>
        <v>0.67</v>
      </c>
      <c r="P16" s="332">
        <f>SUM(N16:O16)</f>
        <v>6.699999999999999</v>
      </c>
      <c r="Q16" s="149">
        <f>H16+K16-N16</f>
        <v>2.4299999999999997</v>
      </c>
      <c r="R16" s="149">
        <f t="shared" si="0"/>
        <v>0.27</v>
      </c>
      <c r="S16" s="149">
        <f t="shared" si="0"/>
        <v>2.6999999999999993</v>
      </c>
      <c r="T16" s="149" t="s">
        <v>666</v>
      </c>
      <c r="U16" s="149">
        <v>67</v>
      </c>
      <c r="V16" s="149">
        <v>67</v>
      </c>
    </row>
    <row r="17" spans="1:22" ht="61.5" customHeight="1">
      <c r="A17" s="149">
        <v>4</v>
      </c>
      <c r="B17" s="318" t="s">
        <v>644</v>
      </c>
      <c r="C17" s="149">
        <v>393</v>
      </c>
      <c r="D17" s="149">
        <v>392</v>
      </c>
      <c r="E17" s="149">
        <f>C17*10*0.009</f>
        <v>35.37</v>
      </c>
      <c r="F17" s="149">
        <f>C17*10*0.001</f>
        <v>3.93</v>
      </c>
      <c r="G17" s="149">
        <f>SUM(E17:F17)</f>
        <v>39.3</v>
      </c>
      <c r="H17" s="332">
        <v>0</v>
      </c>
      <c r="I17" s="149">
        <v>0</v>
      </c>
      <c r="J17" s="149">
        <f>SUM(H17:I17)</f>
        <v>0</v>
      </c>
      <c r="K17" s="149">
        <v>35.37</v>
      </c>
      <c r="L17" s="149">
        <f>C17*10*0.001</f>
        <v>3.93</v>
      </c>
      <c r="M17" s="149">
        <f>SUM(K17:L17)</f>
        <v>39.3</v>
      </c>
      <c r="N17" s="332">
        <f>D17*10*0.009</f>
        <v>35.279999999999994</v>
      </c>
      <c r="O17" s="332">
        <f>D17*10*0.001</f>
        <v>3.92</v>
      </c>
      <c r="P17" s="332">
        <f>SUM(N17:O17)</f>
        <v>39.199999999999996</v>
      </c>
      <c r="Q17" s="149">
        <f>H17+K17-N17</f>
        <v>0.09000000000000341</v>
      </c>
      <c r="R17" s="149">
        <f t="shared" si="0"/>
        <v>0.010000000000000231</v>
      </c>
      <c r="S17" s="149">
        <f t="shared" si="0"/>
        <v>0.10000000000000142</v>
      </c>
      <c r="T17" s="149" t="s">
        <v>666</v>
      </c>
      <c r="U17" s="149">
        <v>392</v>
      </c>
      <c r="V17" s="149">
        <v>392</v>
      </c>
    </row>
    <row r="18" spans="1:22" ht="60" customHeight="1">
      <c r="A18" s="159"/>
      <c r="B18" s="159" t="s">
        <v>19</v>
      </c>
      <c r="C18" s="159">
        <f>SUM(C14:C17)</f>
        <v>1194</v>
      </c>
      <c r="D18" s="159">
        <f>SUM(D14:D17)</f>
        <v>1149</v>
      </c>
      <c r="E18" s="159">
        <f>SUM(E14:E17)</f>
        <v>107.45999999999998</v>
      </c>
      <c r="F18" s="159">
        <f>SUM(F14:F17)</f>
        <v>11.94</v>
      </c>
      <c r="G18" s="159">
        <f>SUM(E18:F18)</f>
        <v>119.39999999999998</v>
      </c>
      <c r="H18" s="310">
        <f>SUM(H14:H17)</f>
        <v>0.63</v>
      </c>
      <c r="I18" s="159">
        <f>SUM(I14:I17)</f>
        <v>0</v>
      </c>
      <c r="J18" s="159">
        <f>SUM(H18:I18)</f>
        <v>0.63</v>
      </c>
      <c r="K18" s="149">
        <f>SUM(K14:K17)</f>
        <v>106.82999999999998</v>
      </c>
      <c r="L18" s="149">
        <f>C18*10*0.001</f>
        <v>11.94</v>
      </c>
      <c r="M18" s="159">
        <f>SUM(K18:L18)</f>
        <v>118.76999999999998</v>
      </c>
      <c r="N18" s="332">
        <f>D18*10*0.009</f>
        <v>103.41</v>
      </c>
      <c r="O18" s="332">
        <f>D18*10*0.001</f>
        <v>11.49</v>
      </c>
      <c r="P18" s="310">
        <f>SUM(P14:P17)</f>
        <v>114.9</v>
      </c>
      <c r="Q18" s="149">
        <f>H18+K18-N18</f>
        <v>4.049999999999983</v>
      </c>
      <c r="R18" s="159">
        <f>SUM(R14:R17)</f>
        <v>0.4500000000000006</v>
      </c>
      <c r="S18" s="609">
        <f>J18+M18-P18</f>
        <v>4.499999999999972</v>
      </c>
      <c r="T18" s="159"/>
      <c r="U18" s="159">
        <f>SUM(U14:U17)</f>
        <v>1149</v>
      </c>
      <c r="V18" s="159">
        <f>SUM(V14:V17)</f>
        <v>1149</v>
      </c>
    </row>
    <row r="19" spans="4:12" ht="16.5" customHeight="1">
      <c r="D19" s="382"/>
      <c r="E19" s="11"/>
      <c r="L19" s="394"/>
    </row>
    <row r="20" spans="4:5" ht="12.75">
      <c r="D20" s="432"/>
      <c r="E20" s="432"/>
    </row>
    <row r="21" spans="4:10" ht="12.75">
      <c r="D21" s="432"/>
      <c r="E21" s="432"/>
      <c r="G21" s="333"/>
      <c r="H21" s="286"/>
      <c r="I21" s="286"/>
      <c r="J21" s="286"/>
    </row>
    <row r="22" spans="4:5" ht="12.75">
      <c r="D22" s="432"/>
      <c r="E22" s="432"/>
    </row>
    <row r="23" spans="4:5" ht="12.75">
      <c r="D23" s="432"/>
      <c r="E23" s="432"/>
    </row>
    <row r="24" spans="4:11" ht="12.75">
      <c r="D24" s="433"/>
      <c r="E24" s="433"/>
      <c r="I24">
        <v>1173</v>
      </c>
      <c r="J24">
        <v>673</v>
      </c>
      <c r="K24">
        <f>SUM(I24:J24)</f>
        <v>1846</v>
      </c>
    </row>
    <row r="25" spans="4:5" ht="12.75">
      <c r="D25" s="11"/>
      <c r="E25" s="11"/>
    </row>
    <row r="26" ht="16.5" customHeight="1"/>
    <row r="34" spans="1:22" ht="12.75" customHeight="1">
      <c r="A34" s="13" t="s">
        <v>12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"/>
      <c r="O34" s="14"/>
      <c r="P34" s="645" t="s">
        <v>13</v>
      </c>
      <c r="Q34" s="645"/>
      <c r="R34" s="645"/>
      <c r="S34" s="645"/>
      <c r="T34" s="645"/>
      <c r="U34" s="645"/>
      <c r="V34" s="645"/>
    </row>
    <row r="35" spans="1:22" ht="12.75" customHeight="1">
      <c r="A35" s="645" t="s">
        <v>14</v>
      </c>
      <c r="B35" s="645"/>
      <c r="C35" s="645"/>
      <c r="D35" s="645"/>
      <c r="E35" s="645"/>
      <c r="F35" s="645"/>
      <c r="G35" s="645"/>
      <c r="H35" s="645"/>
      <c r="I35" s="645"/>
      <c r="J35" s="645"/>
      <c r="K35" s="645"/>
      <c r="L35" s="645"/>
      <c r="M35" s="645"/>
      <c r="N35" s="645"/>
      <c r="O35" s="645"/>
      <c r="P35" s="645"/>
      <c r="Q35" s="645"/>
      <c r="R35" s="645"/>
      <c r="S35" s="645"/>
      <c r="T35" s="645"/>
      <c r="U35" s="645"/>
      <c r="V35" s="645"/>
    </row>
    <row r="36" spans="1:22" ht="12.75" customHeight="1">
      <c r="A36" s="645" t="s">
        <v>20</v>
      </c>
      <c r="B36" s="645"/>
      <c r="C36" s="645"/>
      <c r="D36" s="645"/>
      <c r="E36" s="645"/>
      <c r="F36" s="645"/>
      <c r="G36" s="645"/>
      <c r="H36" s="645"/>
      <c r="I36" s="645"/>
      <c r="J36" s="645"/>
      <c r="K36" s="645"/>
      <c r="L36" s="645"/>
      <c r="M36" s="645"/>
      <c r="N36" s="645"/>
      <c r="O36" s="645"/>
      <c r="P36" s="645"/>
      <c r="Q36" s="645"/>
      <c r="R36" s="645"/>
      <c r="S36" s="645"/>
      <c r="T36" s="645"/>
      <c r="U36" s="645"/>
      <c r="V36" s="645"/>
    </row>
    <row r="37" spans="15:22" ht="12.75">
      <c r="O37" s="687" t="s">
        <v>86</v>
      </c>
      <c r="P37" s="687"/>
      <c r="Q37" s="687"/>
      <c r="R37" s="687"/>
      <c r="S37" s="687"/>
      <c r="T37" s="687"/>
      <c r="U37" s="687"/>
      <c r="V37" s="687"/>
    </row>
  </sheetData>
  <sheetProtection/>
  <mergeCells count="23">
    <mergeCell ref="B11:B12"/>
    <mergeCell ref="P34:V34"/>
    <mergeCell ref="A35:V35"/>
    <mergeCell ref="A36:V36"/>
    <mergeCell ref="A11:A12"/>
    <mergeCell ref="U11:U12"/>
    <mergeCell ref="C11:C12"/>
    <mergeCell ref="O37:V37"/>
    <mergeCell ref="H11:J11"/>
    <mergeCell ref="Q11:S11"/>
    <mergeCell ref="T11:T12"/>
    <mergeCell ref="V11:V12"/>
    <mergeCell ref="E11:G11"/>
    <mergeCell ref="Q1:S1"/>
    <mergeCell ref="A3:Q3"/>
    <mergeCell ref="A5:Q5"/>
    <mergeCell ref="A8:S8"/>
    <mergeCell ref="P9:S9"/>
    <mergeCell ref="D11:D12"/>
    <mergeCell ref="A4:P4"/>
    <mergeCell ref="P10:V10"/>
    <mergeCell ref="N11:P11"/>
    <mergeCell ref="K11:M11"/>
  </mergeCells>
  <printOptions horizontalCentered="1"/>
  <pageMargins left="0.7086614173228347" right="0.7086614173228347" top="1.0236220472440944" bottom="0" header="0.31496062992125984" footer="0.31496062992125984"/>
  <pageSetup fitToHeight="1" fitToWidth="1" horizontalDpi="600" verticalDpi="600" orientation="landscape" paperSize="9" scale="5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view="pageBreakPreview" zoomScale="66" zoomScaleSheetLayoutView="66" zoomScalePageLayoutView="0" workbookViewId="0" topLeftCell="A1">
      <selection activeCell="Y14" sqref="Y14"/>
    </sheetView>
  </sheetViews>
  <sheetFormatPr defaultColWidth="9.140625" defaultRowHeight="12.75"/>
  <cols>
    <col min="2" max="2" width="11.57421875" style="0" customWidth="1"/>
    <col min="3" max="3" width="14.7109375" style="0" customWidth="1"/>
    <col min="4" max="4" width="11.140625" style="0" customWidth="1"/>
    <col min="5" max="5" width="12.421875" style="0" customWidth="1"/>
    <col min="6" max="6" width="12.00390625" style="0" customWidth="1"/>
    <col min="7" max="7" width="13.140625" style="0" customWidth="1"/>
    <col min="20" max="20" width="10.421875" style="0" customWidth="1"/>
    <col min="21" max="21" width="11.140625" style="0" customWidth="1"/>
    <col min="22" max="22" width="11.8515625" style="0" customWidth="1"/>
  </cols>
  <sheetData>
    <row r="1" spans="17:19" ht="15">
      <c r="Q1" s="828" t="s">
        <v>230</v>
      </c>
      <c r="R1" s="828"/>
      <c r="S1" s="828"/>
    </row>
    <row r="3" spans="1:17" ht="15">
      <c r="A3" s="761" t="s">
        <v>0</v>
      </c>
      <c r="B3" s="761"/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  <c r="P3" s="761"/>
      <c r="Q3" s="761"/>
    </row>
    <row r="4" spans="1:17" ht="20.25">
      <c r="A4" s="733" t="s">
        <v>753</v>
      </c>
      <c r="B4" s="733"/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  <c r="Q4" s="41"/>
    </row>
    <row r="5" spans="1:17" ht="15.75">
      <c r="A5" s="834" t="s">
        <v>664</v>
      </c>
      <c r="B5" s="834"/>
      <c r="C5" s="834"/>
      <c r="D5" s="834"/>
      <c r="E5" s="834"/>
      <c r="F5" s="834"/>
      <c r="G5" s="834"/>
      <c r="H5" s="834"/>
      <c r="I5" s="834"/>
      <c r="J5" s="834"/>
      <c r="K5" s="834"/>
      <c r="L5" s="834"/>
      <c r="M5" s="834"/>
      <c r="N5" s="834"/>
      <c r="O5" s="834"/>
      <c r="P5" s="834"/>
      <c r="Q5" s="834"/>
    </row>
    <row r="6" spans="1:21" ht="12.75">
      <c r="A6" s="33"/>
      <c r="B6" s="33"/>
      <c r="C6" s="150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U6" s="33"/>
    </row>
    <row r="7" spans="1:19" ht="15.75">
      <c r="A7" s="685" t="s">
        <v>480</v>
      </c>
      <c r="B7" s="685"/>
      <c r="C7" s="685"/>
      <c r="D7" s="685"/>
      <c r="E7" s="685"/>
      <c r="F7" s="685"/>
      <c r="G7" s="685"/>
      <c r="H7" s="685"/>
      <c r="I7" s="685"/>
      <c r="J7" s="685"/>
      <c r="K7" s="685"/>
      <c r="L7" s="685"/>
      <c r="M7" s="685"/>
      <c r="N7" s="685"/>
      <c r="O7" s="685"/>
      <c r="P7" s="685"/>
      <c r="Q7" s="685"/>
      <c r="R7" s="685"/>
      <c r="S7" s="685"/>
    </row>
    <row r="8" spans="1:21" ht="15.75">
      <c r="A8" s="44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830" t="s">
        <v>248</v>
      </c>
      <c r="Q8" s="830"/>
      <c r="R8" s="830"/>
      <c r="S8" s="830"/>
      <c r="U8" s="37"/>
    </row>
    <row r="9" spans="16:22" ht="12.75">
      <c r="P9" s="827" t="s">
        <v>901</v>
      </c>
      <c r="Q9" s="827"/>
      <c r="R9" s="827"/>
      <c r="S9" s="827"/>
      <c r="T9" s="827"/>
      <c r="U9" s="827"/>
      <c r="V9" s="827"/>
    </row>
    <row r="10" spans="1:22" ht="28.5" customHeight="1">
      <c r="A10" s="832" t="s">
        <v>26</v>
      </c>
      <c r="B10" s="751" t="s">
        <v>228</v>
      </c>
      <c r="C10" s="751" t="s">
        <v>410</v>
      </c>
      <c r="D10" s="751" t="s">
        <v>527</v>
      </c>
      <c r="E10" s="770" t="s">
        <v>774</v>
      </c>
      <c r="F10" s="770"/>
      <c r="G10" s="770"/>
      <c r="H10" s="657" t="s">
        <v>773</v>
      </c>
      <c r="I10" s="658"/>
      <c r="J10" s="659"/>
      <c r="K10" s="710" t="s">
        <v>412</v>
      </c>
      <c r="L10" s="711"/>
      <c r="M10" s="819"/>
      <c r="N10" s="680" t="s">
        <v>176</v>
      </c>
      <c r="O10" s="831"/>
      <c r="P10" s="681"/>
      <c r="Q10" s="675" t="s">
        <v>912</v>
      </c>
      <c r="R10" s="675"/>
      <c r="S10" s="675"/>
      <c r="T10" s="751" t="s">
        <v>280</v>
      </c>
      <c r="U10" s="751" t="s">
        <v>466</v>
      </c>
      <c r="V10" s="751" t="s">
        <v>413</v>
      </c>
    </row>
    <row r="11" spans="1:22" ht="56.25" customHeight="1">
      <c r="A11" s="833"/>
      <c r="B11" s="752"/>
      <c r="C11" s="752"/>
      <c r="D11" s="752"/>
      <c r="E11" s="4" t="s">
        <v>198</v>
      </c>
      <c r="F11" s="4" t="s">
        <v>229</v>
      </c>
      <c r="G11" s="4" t="s">
        <v>19</v>
      </c>
      <c r="H11" s="4" t="s">
        <v>198</v>
      </c>
      <c r="I11" s="4" t="s">
        <v>229</v>
      </c>
      <c r="J11" s="4" t="s">
        <v>19</v>
      </c>
      <c r="K11" s="4" t="s">
        <v>198</v>
      </c>
      <c r="L11" s="4" t="s">
        <v>229</v>
      </c>
      <c r="M11" s="4" t="s">
        <v>19</v>
      </c>
      <c r="N11" s="4" t="s">
        <v>198</v>
      </c>
      <c r="O11" s="4" t="s">
        <v>229</v>
      </c>
      <c r="P11" s="4" t="s">
        <v>19</v>
      </c>
      <c r="Q11" s="4" t="s">
        <v>262</v>
      </c>
      <c r="R11" s="4" t="s">
        <v>239</v>
      </c>
      <c r="S11" s="4" t="s">
        <v>240</v>
      </c>
      <c r="T11" s="752"/>
      <c r="U11" s="752"/>
      <c r="V11" s="752"/>
    </row>
    <row r="12" spans="1:22" ht="12.75">
      <c r="A12" s="149">
        <v>1</v>
      </c>
      <c r="B12" s="102">
        <v>2</v>
      </c>
      <c r="C12" s="7">
        <v>3</v>
      </c>
      <c r="D12" s="149">
        <v>4</v>
      </c>
      <c r="E12" s="102">
        <v>5</v>
      </c>
      <c r="F12" s="7">
        <v>6</v>
      </c>
      <c r="G12" s="149">
        <v>7</v>
      </c>
      <c r="H12" s="102">
        <v>8</v>
      </c>
      <c r="I12" s="7">
        <v>9</v>
      </c>
      <c r="J12" s="149">
        <v>10</v>
      </c>
      <c r="K12" s="102">
        <v>11</v>
      </c>
      <c r="L12" s="7">
        <v>12</v>
      </c>
      <c r="M12" s="149">
        <v>13</v>
      </c>
      <c r="N12" s="102">
        <v>14</v>
      </c>
      <c r="O12" s="7">
        <v>15</v>
      </c>
      <c r="P12" s="149">
        <v>16</v>
      </c>
      <c r="Q12" s="102">
        <v>17</v>
      </c>
      <c r="R12" s="7">
        <v>18</v>
      </c>
      <c r="S12" s="149">
        <v>19</v>
      </c>
      <c r="T12" s="102">
        <v>20</v>
      </c>
      <c r="U12" s="149">
        <v>21</v>
      </c>
      <c r="V12" s="102">
        <v>22</v>
      </c>
    </row>
    <row r="13" spans="1:22" ht="51.75" customHeight="1">
      <c r="A13" s="149">
        <v>1</v>
      </c>
      <c r="B13" s="318" t="s">
        <v>641</v>
      </c>
      <c r="C13" s="149">
        <v>229</v>
      </c>
      <c r="D13" s="149">
        <v>229</v>
      </c>
      <c r="E13" s="632">
        <f>C13*10*0.009</f>
        <v>20.61</v>
      </c>
      <c r="F13" s="149">
        <f>C13*10*0.001</f>
        <v>2.29</v>
      </c>
      <c r="G13" s="149">
        <f>SUM(E13:F13)</f>
        <v>22.9</v>
      </c>
      <c r="H13" s="332">
        <v>0</v>
      </c>
      <c r="I13" s="149">
        <v>0</v>
      </c>
      <c r="J13" s="149">
        <f>SUM(H13:I13)</f>
        <v>0</v>
      </c>
      <c r="K13" s="632">
        <f>C13*10*0.009</f>
        <v>20.61</v>
      </c>
      <c r="L13" s="149">
        <v>2.29</v>
      </c>
      <c r="M13" s="149">
        <f>SUM(K13:L13)</f>
        <v>22.9</v>
      </c>
      <c r="N13" s="149">
        <v>206.1</v>
      </c>
      <c r="O13" s="149">
        <f>D13*10*0.001</f>
        <v>2.29</v>
      </c>
      <c r="P13" s="149">
        <f>SUM(N13:O13)</f>
        <v>208.39</v>
      </c>
      <c r="Q13" s="149">
        <f aca="true" t="shared" si="0" ref="Q13:S16">H13+K13-N13</f>
        <v>-185.49</v>
      </c>
      <c r="R13" s="149">
        <f t="shared" si="0"/>
        <v>0</v>
      </c>
      <c r="S13" s="149">
        <f t="shared" si="0"/>
        <v>-185.48999999999998</v>
      </c>
      <c r="T13" s="317" t="s">
        <v>666</v>
      </c>
      <c r="U13" s="149">
        <v>229</v>
      </c>
      <c r="V13" s="149">
        <v>229</v>
      </c>
    </row>
    <row r="14" spans="1:22" ht="53.25" customHeight="1">
      <c r="A14" s="149">
        <v>2</v>
      </c>
      <c r="B14" s="318" t="s">
        <v>642</v>
      </c>
      <c r="C14" s="149">
        <v>206</v>
      </c>
      <c r="D14" s="149">
        <v>206</v>
      </c>
      <c r="E14" s="632">
        <f>C14*10*0.009</f>
        <v>18.54</v>
      </c>
      <c r="F14" s="149">
        <f>C14*10*0.001</f>
        <v>2.06</v>
      </c>
      <c r="G14" s="149">
        <f>SUM(E14:F14)</f>
        <v>20.599999999999998</v>
      </c>
      <c r="H14" s="332">
        <v>0</v>
      </c>
      <c r="I14" s="149">
        <v>0</v>
      </c>
      <c r="J14" s="149">
        <f>SUM(H14:I14)</f>
        <v>0</v>
      </c>
      <c r="K14" s="632">
        <f>C14*10*0.009</f>
        <v>18.54</v>
      </c>
      <c r="L14" s="149">
        <v>2.06</v>
      </c>
      <c r="M14" s="149">
        <f>SUM(K14:L14)</f>
        <v>20.599999999999998</v>
      </c>
      <c r="N14" s="149">
        <v>185.4</v>
      </c>
      <c r="O14" s="149">
        <f>D14*10*0.001</f>
        <v>2.06</v>
      </c>
      <c r="P14" s="149">
        <f>SUM(N14:O14)</f>
        <v>187.46</v>
      </c>
      <c r="Q14" s="149">
        <f t="shared" si="0"/>
        <v>-166.86</v>
      </c>
      <c r="R14" s="149">
        <f t="shared" si="0"/>
        <v>0</v>
      </c>
      <c r="S14" s="149">
        <f t="shared" si="0"/>
        <v>-166.86</v>
      </c>
      <c r="T14" s="317" t="s">
        <v>666</v>
      </c>
      <c r="U14" s="149">
        <v>206</v>
      </c>
      <c r="V14" s="149">
        <v>206</v>
      </c>
    </row>
    <row r="15" spans="1:22" ht="56.25" customHeight="1">
      <c r="A15" s="149">
        <v>3</v>
      </c>
      <c r="B15" s="318" t="s">
        <v>643</v>
      </c>
      <c r="C15" s="149">
        <v>83</v>
      </c>
      <c r="D15" s="149">
        <v>83</v>
      </c>
      <c r="E15" s="632">
        <f>C15*10*0.009</f>
        <v>7.47</v>
      </c>
      <c r="F15" s="149">
        <f>C15*10*0.001</f>
        <v>0.8300000000000001</v>
      </c>
      <c r="G15" s="149">
        <f>SUM(E15:F15)</f>
        <v>8.3</v>
      </c>
      <c r="H15" s="332">
        <v>0</v>
      </c>
      <c r="I15" s="149">
        <v>0</v>
      </c>
      <c r="J15" s="149">
        <f>SUM(H15:I15)</f>
        <v>0</v>
      </c>
      <c r="K15" s="632">
        <f>C15*10*0.009</f>
        <v>7.47</v>
      </c>
      <c r="L15" s="149">
        <v>0.83</v>
      </c>
      <c r="M15" s="149">
        <f>SUM(K15:L15)</f>
        <v>8.299999999999999</v>
      </c>
      <c r="N15" s="149">
        <v>74.7</v>
      </c>
      <c r="O15" s="149">
        <f>D15*10*0.001</f>
        <v>0.8300000000000001</v>
      </c>
      <c r="P15" s="149">
        <f>SUM(N15:O15)</f>
        <v>75.53</v>
      </c>
      <c r="Q15" s="149">
        <f t="shared" si="0"/>
        <v>-67.23</v>
      </c>
      <c r="R15" s="149">
        <f t="shared" si="0"/>
        <v>0</v>
      </c>
      <c r="S15" s="149">
        <f t="shared" si="0"/>
        <v>-67.23</v>
      </c>
      <c r="T15" s="317" t="s">
        <v>666</v>
      </c>
      <c r="U15" s="149">
        <v>83</v>
      </c>
      <c r="V15" s="149">
        <v>83</v>
      </c>
    </row>
    <row r="16" spans="1:22" ht="51.75" customHeight="1">
      <c r="A16" s="149">
        <v>4</v>
      </c>
      <c r="B16" s="318" t="s">
        <v>644</v>
      </c>
      <c r="C16" s="149">
        <v>179</v>
      </c>
      <c r="D16" s="149">
        <v>179</v>
      </c>
      <c r="E16" s="632">
        <f>C16*10*0.009</f>
        <v>16.11</v>
      </c>
      <c r="F16" s="149">
        <f>C16*10*0.001</f>
        <v>1.79</v>
      </c>
      <c r="G16" s="149">
        <f>SUM(E16:F16)</f>
        <v>17.9</v>
      </c>
      <c r="H16" s="332">
        <v>0</v>
      </c>
      <c r="I16" s="149">
        <v>0</v>
      </c>
      <c r="J16" s="149">
        <f>SUM(H16:I16)</f>
        <v>0</v>
      </c>
      <c r="K16" s="632">
        <f>C16*10*0.009</f>
        <v>16.11</v>
      </c>
      <c r="L16" s="149">
        <v>1.79</v>
      </c>
      <c r="M16" s="149">
        <f>SUM(K16:L16)</f>
        <v>17.9</v>
      </c>
      <c r="N16" s="149">
        <v>161.1</v>
      </c>
      <c r="O16" s="149">
        <f>D16*10*0.001</f>
        <v>1.79</v>
      </c>
      <c r="P16" s="149">
        <f>SUM(N16:O16)</f>
        <v>162.89</v>
      </c>
      <c r="Q16" s="149">
        <f t="shared" si="0"/>
        <v>-144.99</v>
      </c>
      <c r="R16" s="149">
        <f t="shared" si="0"/>
        <v>0</v>
      </c>
      <c r="S16" s="149">
        <f t="shared" si="0"/>
        <v>-144.98999999999998</v>
      </c>
      <c r="T16" s="317" t="s">
        <v>666</v>
      </c>
      <c r="U16" s="149">
        <v>179</v>
      </c>
      <c r="V16" s="149">
        <v>179</v>
      </c>
    </row>
    <row r="17" spans="1:22" ht="65.25" customHeight="1">
      <c r="A17" s="759" t="s">
        <v>19</v>
      </c>
      <c r="B17" s="760"/>
      <c r="C17" s="159">
        <f>SUM(C13:C16)</f>
        <v>697</v>
      </c>
      <c r="D17" s="159">
        <f>SUM(D13:D16)</f>
        <v>697</v>
      </c>
      <c r="E17" s="633">
        <f>SUM(E13:E16)</f>
        <v>62.73</v>
      </c>
      <c r="F17" s="159">
        <f>SUM(F13:F16)</f>
        <v>6.97</v>
      </c>
      <c r="G17" s="159">
        <f>SUM(E17:F17)</f>
        <v>69.7</v>
      </c>
      <c r="H17" s="159">
        <f>SUM(H13:H16)</f>
        <v>0</v>
      </c>
      <c r="I17" s="159">
        <f>SUM(I13:I16)</f>
        <v>0</v>
      </c>
      <c r="J17" s="159">
        <f>SUM(H17:I17)</f>
        <v>0</v>
      </c>
      <c r="K17" s="633">
        <f>SUM(K13:K16)</f>
        <v>62.73</v>
      </c>
      <c r="L17" s="159">
        <f>SUM(L13:L16)</f>
        <v>6.97</v>
      </c>
      <c r="M17" s="159">
        <f>SUM(K17:L17)</f>
        <v>69.7</v>
      </c>
      <c r="N17" s="159">
        <v>627.3</v>
      </c>
      <c r="O17" s="159">
        <f>SUM(O13:O16)</f>
        <v>6.97</v>
      </c>
      <c r="P17" s="159">
        <f>SUM(P13:P16)</f>
        <v>634.27</v>
      </c>
      <c r="Q17" s="159">
        <f>SUM(Q13:Q16)</f>
        <v>-564.57</v>
      </c>
      <c r="R17" s="159">
        <f>SUM(R13:R16)</f>
        <v>0</v>
      </c>
      <c r="S17" s="159">
        <f>SUM(S13:S16)</f>
        <v>-564.57</v>
      </c>
      <c r="T17" s="159">
        <v>0</v>
      </c>
      <c r="U17" s="159">
        <f>SUM(U13:U16)</f>
        <v>697</v>
      </c>
      <c r="V17" s="159">
        <f>SUM(V13:V16)</f>
        <v>697</v>
      </c>
    </row>
    <row r="18" spans="1:22" ht="12.75">
      <c r="A18" s="29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12.75">
      <c r="A19" s="29"/>
      <c r="B19" s="11"/>
      <c r="C19" s="11"/>
      <c r="D19" s="11"/>
      <c r="E19" s="11"/>
      <c r="F19" s="11"/>
      <c r="G19" s="11"/>
      <c r="H19" s="11"/>
      <c r="I19" s="11"/>
      <c r="J19" s="383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12.75">
      <c r="A20" s="29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12.75">
      <c r="A21" s="29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ht="12.75">
      <c r="A22" s="29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ht="16.5" customHeight="1">
      <c r="A23" s="29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ht="12.75">
      <c r="A24" s="29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ht="12.75">
      <c r="A25" s="29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ht="16.5" customHeight="1">
      <c r="A26" s="29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ht="12.75">
      <c r="A27" s="29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ht="12.75">
      <c r="A28" s="29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33" spans="1:22" ht="12.75" customHeight="1">
      <c r="A33" s="13" t="s">
        <v>12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"/>
      <c r="O33" s="14"/>
      <c r="P33" s="645" t="s">
        <v>13</v>
      </c>
      <c r="Q33" s="645"/>
      <c r="R33" s="645"/>
      <c r="S33" s="645"/>
      <c r="T33" s="645"/>
      <c r="U33" s="645"/>
      <c r="V33" s="645"/>
    </row>
    <row r="34" spans="1:22" ht="12.75" customHeight="1">
      <c r="A34" s="645" t="s">
        <v>14</v>
      </c>
      <c r="B34" s="645"/>
      <c r="C34" s="645"/>
      <c r="D34" s="645"/>
      <c r="E34" s="645"/>
      <c r="F34" s="645"/>
      <c r="G34" s="645"/>
      <c r="H34" s="645"/>
      <c r="I34" s="645"/>
      <c r="J34" s="645"/>
      <c r="K34" s="645"/>
      <c r="L34" s="645"/>
      <c r="M34" s="645"/>
      <c r="N34" s="645"/>
      <c r="O34" s="645"/>
      <c r="P34" s="645"/>
      <c r="Q34" s="645"/>
      <c r="R34" s="645"/>
      <c r="S34" s="645"/>
      <c r="T34" s="645"/>
      <c r="U34" s="645"/>
      <c r="V34" s="645"/>
    </row>
    <row r="35" spans="1:22" ht="12.75" customHeight="1">
      <c r="A35" s="645" t="s">
        <v>20</v>
      </c>
      <c r="B35" s="645"/>
      <c r="C35" s="645"/>
      <c r="D35" s="645"/>
      <c r="E35" s="645"/>
      <c r="F35" s="645"/>
      <c r="G35" s="645"/>
      <c r="H35" s="645"/>
      <c r="I35" s="645"/>
      <c r="J35" s="645"/>
      <c r="K35" s="645"/>
      <c r="L35" s="645"/>
      <c r="M35" s="645"/>
      <c r="N35" s="645"/>
      <c r="O35" s="645"/>
      <c r="P35" s="645"/>
      <c r="Q35" s="645"/>
      <c r="R35" s="645"/>
      <c r="S35" s="645"/>
      <c r="T35" s="645"/>
      <c r="U35" s="645"/>
      <c r="V35" s="645"/>
    </row>
    <row r="36" spans="15:17" ht="12.75">
      <c r="O36" s="687" t="s">
        <v>86</v>
      </c>
      <c r="P36" s="687"/>
      <c r="Q36" s="687"/>
    </row>
  </sheetData>
  <sheetProtection/>
  <mergeCells count="24">
    <mergeCell ref="A17:B17"/>
    <mergeCell ref="K10:M10"/>
    <mergeCell ref="N10:P10"/>
    <mergeCell ref="Q10:S10"/>
    <mergeCell ref="T10:T11"/>
    <mergeCell ref="V10:V11"/>
    <mergeCell ref="H10:J10"/>
    <mergeCell ref="O36:Q36"/>
    <mergeCell ref="U10:U11"/>
    <mergeCell ref="P33:V33"/>
    <mergeCell ref="A34:V34"/>
    <mergeCell ref="A35:V35"/>
    <mergeCell ref="A10:A11"/>
    <mergeCell ref="B10:B11"/>
    <mergeCell ref="C10:C11"/>
    <mergeCell ref="D10:D11"/>
    <mergeCell ref="E10:G10"/>
    <mergeCell ref="P9:V9"/>
    <mergeCell ref="Q1:S1"/>
    <mergeCell ref="A3:Q3"/>
    <mergeCell ref="A4:P4"/>
    <mergeCell ref="A5:Q5"/>
    <mergeCell ref="A7:S7"/>
    <mergeCell ref="P8:S8"/>
  </mergeCells>
  <printOptions horizontalCentered="1"/>
  <pageMargins left="0.7086614173228347" right="0.7086614173228347" top="1.0236220472440944" bottom="0" header="0.31496062992125984" footer="0.31496062992125984"/>
  <pageSetup fitToHeight="1" fitToWidth="1" horizontalDpi="600" verticalDpi="600" orientation="landscape" paperSize="9" scale="5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view="pageBreakPreview" zoomScale="75" zoomScaleSheetLayoutView="75" zoomScalePageLayoutView="0" workbookViewId="0" topLeftCell="A1">
      <selection activeCell="D9" sqref="D9:H9"/>
    </sheetView>
  </sheetViews>
  <sheetFormatPr defaultColWidth="9.140625" defaultRowHeight="12.75"/>
  <cols>
    <col min="1" max="1" width="9.140625" style="14" customWidth="1"/>
    <col min="2" max="3" width="19.28125" style="14" customWidth="1"/>
    <col min="4" max="4" width="17.8515625" style="14" customWidth="1"/>
    <col min="5" max="6" width="22.57421875" style="14" customWidth="1"/>
    <col min="7" max="7" width="19.421875" style="14" customWidth="1"/>
    <col min="8" max="8" width="30.140625" style="14" customWidth="1"/>
    <col min="9" max="16384" width="9.140625" style="14" customWidth="1"/>
  </cols>
  <sheetData>
    <row r="1" spans="8:9" ht="15">
      <c r="H1" s="38" t="s">
        <v>68</v>
      </c>
      <c r="I1" s="40"/>
    </row>
    <row r="2" spans="1:9" ht="15">
      <c r="A2" s="761" t="s">
        <v>0</v>
      </c>
      <c r="B2" s="761"/>
      <c r="C2" s="761"/>
      <c r="D2" s="761"/>
      <c r="E2" s="761"/>
      <c r="F2" s="761"/>
      <c r="G2" s="761"/>
      <c r="H2" s="761"/>
      <c r="I2" s="42"/>
    </row>
    <row r="3" spans="1:9" ht="20.25">
      <c r="A3" s="767" t="s">
        <v>753</v>
      </c>
      <c r="B3" s="767"/>
      <c r="C3" s="767"/>
      <c r="D3" s="767"/>
      <c r="E3" s="767"/>
      <c r="F3" s="767"/>
      <c r="G3" s="767"/>
      <c r="H3" s="767"/>
      <c r="I3" s="41"/>
    </row>
    <row r="4" ht="10.5" customHeight="1"/>
    <row r="5" spans="1:8" ht="30.75" customHeight="1">
      <c r="A5" s="835" t="s">
        <v>775</v>
      </c>
      <c r="B5" s="835"/>
      <c r="C5" s="835"/>
      <c r="D5" s="835"/>
      <c r="E5" s="835"/>
      <c r="F5" s="835"/>
      <c r="G5" s="835"/>
      <c r="H5" s="835"/>
    </row>
    <row r="7" ht="0.75" customHeight="1"/>
    <row r="8" spans="1:8" ht="12.75">
      <c r="A8" s="13" t="s">
        <v>665</v>
      </c>
      <c r="H8" s="31" t="s">
        <v>25</v>
      </c>
    </row>
    <row r="9" spans="4:21" ht="12.75">
      <c r="D9" s="749" t="s">
        <v>901</v>
      </c>
      <c r="E9" s="749"/>
      <c r="F9" s="749"/>
      <c r="G9" s="749"/>
      <c r="H9" s="749"/>
      <c r="T9" s="17"/>
      <c r="U9" s="20"/>
    </row>
    <row r="10" spans="1:8" ht="44.25" customHeight="1">
      <c r="A10" s="316" t="s">
        <v>2</v>
      </c>
      <c r="B10" s="316" t="s">
        <v>3</v>
      </c>
      <c r="C10" s="331" t="s">
        <v>774</v>
      </c>
      <c r="D10" s="331" t="s">
        <v>776</v>
      </c>
      <c r="E10" s="331" t="s">
        <v>122</v>
      </c>
      <c r="F10" s="331" t="s">
        <v>481</v>
      </c>
      <c r="G10" s="331" t="s">
        <v>176</v>
      </c>
      <c r="H10" s="610" t="s">
        <v>955</v>
      </c>
    </row>
    <row r="11" spans="1:8" s="109" customFormat="1" ht="15.75" customHeight="1">
      <c r="A11" s="61">
        <v>1</v>
      </c>
      <c r="B11" s="60">
        <v>2</v>
      </c>
      <c r="C11" s="61">
        <v>3</v>
      </c>
      <c r="D11" s="60">
        <v>4</v>
      </c>
      <c r="E11" s="61">
        <v>5</v>
      </c>
      <c r="F11" s="60">
        <v>6</v>
      </c>
      <c r="G11" s="61">
        <v>7</v>
      </c>
      <c r="H11" s="61">
        <v>8</v>
      </c>
    </row>
    <row r="12" spans="1:8" ht="54" customHeight="1">
      <c r="A12" s="149">
        <v>1</v>
      </c>
      <c r="B12" s="318" t="s">
        <v>641</v>
      </c>
      <c r="C12" s="149">
        <v>13.37</v>
      </c>
      <c r="D12" s="149">
        <v>0</v>
      </c>
      <c r="E12" s="149">
        <v>13.37</v>
      </c>
      <c r="F12" s="149">
        <v>182</v>
      </c>
      <c r="G12" s="149">
        <v>13.37</v>
      </c>
      <c r="H12" s="149">
        <f aca="true" t="shared" si="0" ref="H12:H17">D12+E12-G12</f>
        <v>0</v>
      </c>
    </row>
    <row r="13" spans="1:8" ht="74.25" customHeight="1" hidden="1">
      <c r="A13" s="149">
        <v>2</v>
      </c>
      <c r="B13" s="318" t="s">
        <v>642</v>
      </c>
      <c r="C13" s="149"/>
      <c r="D13" s="149">
        <v>0</v>
      </c>
      <c r="E13" s="149"/>
      <c r="F13" s="149">
        <v>182</v>
      </c>
      <c r="G13" s="149"/>
      <c r="H13" s="149">
        <f t="shared" si="0"/>
        <v>0</v>
      </c>
    </row>
    <row r="14" spans="1:8" ht="49.5" customHeight="1">
      <c r="A14" s="149">
        <v>2</v>
      </c>
      <c r="B14" s="318" t="s">
        <v>642</v>
      </c>
      <c r="C14" s="149">
        <v>8.15</v>
      </c>
      <c r="D14" s="149">
        <v>0</v>
      </c>
      <c r="E14" s="149">
        <v>8.15</v>
      </c>
      <c r="F14" s="149">
        <v>182</v>
      </c>
      <c r="G14" s="149">
        <v>8.15</v>
      </c>
      <c r="H14" s="149">
        <f t="shared" si="0"/>
        <v>0</v>
      </c>
    </row>
    <row r="15" spans="1:8" ht="48.75" customHeight="1">
      <c r="A15" s="149">
        <v>3</v>
      </c>
      <c r="B15" s="318" t="s">
        <v>643</v>
      </c>
      <c r="C15" s="149">
        <v>2.13</v>
      </c>
      <c r="D15" s="149">
        <v>0</v>
      </c>
      <c r="E15" s="149">
        <v>2.13</v>
      </c>
      <c r="F15" s="149">
        <v>182</v>
      </c>
      <c r="G15" s="149">
        <v>2.13</v>
      </c>
      <c r="H15" s="149">
        <f t="shared" si="0"/>
        <v>0</v>
      </c>
    </row>
    <row r="16" spans="1:8" ht="53.25" customHeight="1">
      <c r="A16" s="149">
        <v>4</v>
      </c>
      <c r="B16" s="318" t="s">
        <v>644</v>
      </c>
      <c r="C16" s="149">
        <v>8.41</v>
      </c>
      <c r="D16" s="149">
        <v>0</v>
      </c>
      <c r="E16" s="149">
        <v>8.41</v>
      </c>
      <c r="F16" s="149">
        <v>182</v>
      </c>
      <c r="G16" s="149">
        <v>8.41</v>
      </c>
      <c r="H16" s="149">
        <f t="shared" si="0"/>
        <v>0</v>
      </c>
    </row>
    <row r="17" spans="1:8" ht="49.5" customHeight="1">
      <c r="A17" s="18"/>
      <c r="B17" s="159" t="s">
        <v>634</v>
      </c>
      <c r="C17" s="159">
        <f>SUM(C12:C16)</f>
        <v>32.06</v>
      </c>
      <c r="D17" s="159">
        <f>SUM(D12:D16)</f>
        <v>0</v>
      </c>
      <c r="E17" s="609">
        <f>SUM(E12:E16)</f>
        <v>32.06</v>
      </c>
      <c r="F17" s="149">
        <v>182</v>
      </c>
      <c r="G17" s="609">
        <f>SUM(G12:G16)</f>
        <v>32.06</v>
      </c>
      <c r="H17" s="159">
        <f t="shared" si="0"/>
        <v>0</v>
      </c>
    </row>
    <row r="18" spans="1:8" ht="12.75" customHeight="1">
      <c r="A18" s="65"/>
      <c r="B18" s="20"/>
      <c r="C18" s="20"/>
      <c r="D18" s="431"/>
      <c r="E18" s="431"/>
      <c r="F18" s="20"/>
      <c r="G18" s="20"/>
      <c r="H18" s="20"/>
    </row>
    <row r="19" spans="1:8" ht="12.75">
      <c r="A19" s="65"/>
      <c r="B19" s="20"/>
      <c r="C19" s="20"/>
      <c r="D19" s="431"/>
      <c r="E19" s="20"/>
      <c r="F19" s="382"/>
      <c r="G19" s="20"/>
      <c r="H19" s="20"/>
    </row>
    <row r="20" spans="1:8" ht="12.75">
      <c r="A20" s="65"/>
      <c r="B20" s="20"/>
      <c r="C20" s="20"/>
      <c r="D20" s="431"/>
      <c r="E20" s="20"/>
      <c r="F20" s="20"/>
      <c r="G20" s="20"/>
      <c r="H20" s="20"/>
    </row>
    <row r="21" spans="1:8" ht="12.75">
      <c r="A21" s="65"/>
      <c r="B21" s="20"/>
      <c r="C21" s="20"/>
      <c r="D21" s="431"/>
      <c r="E21" s="20"/>
      <c r="F21" s="20"/>
      <c r="G21" s="20"/>
      <c r="H21" s="20"/>
    </row>
    <row r="22" spans="1:8" ht="12.75">
      <c r="A22" s="65"/>
      <c r="B22" s="20"/>
      <c r="C22" s="20"/>
      <c r="D22" s="20"/>
      <c r="E22" s="20"/>
      <c r="F22" s="20"/>
      <c r="G22" s="20"/>
      <c r="H22" s="20"/>
    </row>
    <row r="23" spans="1:8" ht="12.75">
      <c r="A23" s="65"/>
      <c r="B23" s="20"/>
      <c r="C23" s="20"/>
      <c r="D23" s="20"/>
      <c r="E23" s="20"/>
      <c r="F23" s="20"/>
      <c r="G23" s="20"/>
      <c r="H23" s="20"/>
    </row>
    <row r="24" spans="1:8" ht="12.75">
      <c r="A24" s="65"/>
      <c r="B24" s="20"/>
      <c r="C24" s="20"/>
      <c r="D24" s="20"/>
      <c r="E24" s="20"/>
      <c r="F24" s="20"/>
      <c r="G24" s="20"/>
      <c r="H24" s="20"/>
    </row>
    <row r="26" spans="5:8" ht="12.75">
      <c r="E26" s="29"/>
      <c r="F26" s="29"/>
      <c r="G26" s="20"/>
      <c r="H26" s="20"/>
    </row>
    <row r="27" spans="5:8" ht="12.75">
      <c r="E27" s="10"/>
      <c r="F27" s="10"/>
      <c r="G27" s="29"/>
      <c r="H27" s="20"/>
    </row>
    <row r="28" spans="1:8" ht="12.75">
      <c r="A28" s="33" t="s">
        <v>12</v>
      </c>
      <c r="E28" s="33"/>
      <c r="F28" s="33"/>
      <c r="H28" s="117" t="s">
        <v>13</v>
      </c>
    </row>
    <row r="29" spans="5:8" ht="12.75">
      <c r="E29" s="645" t="s">
        <v>14</v>
      </c>
      <c r="F29" s="645"/>
      <c r="G29" s="645"/>
      <c r="H29" s="645"/>
    </row>
    <row r="30" spans="5:9" ht="12.75">
      <c r="E30" s="645" t="s">
        <v>20</v>
      </c>
      <c r="F30" s="645"/>
      <c r="G30" s="645"/>
      <c r="H30" s="645"/>
      <c r="I30" s="117"/>
    </row>
    <row r="31" ht="12.75">
      <c r="H31" s="30" t="s">
        <v>86</v>
      </c>
    </row>
    <row r="33" spans="9:11" ht="12.75">
      <c r="I33" s="30"/>
      <c r="J33" s="30"/>
      <c r="K33" s="30"/>
    </row>
  </sheetData>
  <sheetProtection/>
  <mergeCells count="6">
    <mergeCell ref="A2:H2"/>
    <mergeCell ref="D9:H9"/>
    <mergeCell ref="E29:H29"/>
    <mergeCell ref="E30:H30"/>
    <mergeCell ref="A5:H5"/>
    <mergeCell ref="A3:H3"/>
  </mergeCells>
  <printOptions horizontalCentered="1"/>
  <pageMargins left="0.7086614173228347" right="0.7086614173228347" top="1.0236220472440944" bottom="0" header="0.31496062992125984" footer="0.31496062992125984"/>
  <pageSetup fitToHeight="1" fitToWidth="1" horizontalDpi="600" verticalDpi="600" orientation="landscape" paperSize="9" scale="83" r:id="rId1"/>
  <colBreaks count="1" manualBreakCount="1">
    <brk id="8" max="32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T36"/>
  <sheetViews>
    <sheetView view="pageBreakPreview" zoomScale="81" zoomScaleSheetLayoutView="81" zoomScalePageLayoutView="0" workbookViewId="0" topLeftCell="A14">
      <selection activeCell="N21" sqref="N21"/>
    </sheetView>
  </sheetViews>
  <sheetFormatPr defaultColWidth="9.140625" defaultRowHeight="12.75"/>
  <cols>
    <col min="1" max="1" width="4.421875" style="14" customWidth="1"/>
    <col min="2" max="2" width="37.28125" style="14" customWidth="1"/>
    <col min="3" max="3" width="12.28125" style="14" customWidth="1"/>
    <col min="4" max="5" width="15.140625" style="14" customWidth="1"/>
    <col min="6" max="6" width="15.8515625" style="14" customWidth="1"/>
    <col min="7" max="7" width="12.57421875" style="14" customWidth="1"/>
    <col min="8" max="8" width="23.7109375" style="14" customWidth="1"/>
    <col min="9" max="16384" width="9.140625" style="14" customWidth="1"/>
  </cols>
  <sheetData>
    <row r="1" spans="4:14" ht="15">
      <c r="D1" s="33"/>
      <c r="E1" s="33"/>
      <c r="F1" s="33"/>
      <c r="H1" s="38" t="s">
        <v>69</v>
      </c>
      <c r="I1" s="33"/>
      <c r="M1" s="40"/>
      <c r="N1" s="40"/>
    </row>
    <row r="2" spans="1:14" ht="15">
      <c r="A2" s="761" t="s">
        <v>0</v>
      </c>
      <c r="B2" s="761"/>
      <c r="C2" s="761"/>
      <c r="D2" s="761"/>
      <c r="E2" s="761"/>
      <c r="F2" s="761"/>
      <c r="G2" s="761"/>
      <c r="H2" s="761"/>
      <c r="I2" s="42"/>
      <c r="J2" s="42"/>
      <c r="K2" s="42"/>
      <c r="L2" s="42"/>
      <c r="M2" s="42"/>
      <c r="N2" s="42"/>
    </row>
    <row r="3" spans="1:14" ht="20.25">
      <c r="A3" s="767" t="s">
        <v>753</v>
      </c>
      <c r="B3" s="767"/>
      <c r="C3" s="767"/>
      <c r="D3" s="767"/>
      <c r="E3" s="767"/>
      <c r="F3" s="767"/>
      <c r="G3" s="767"/>
      <c r="H3" s="767"/>
      <c r="I3" s="41"/>
      <c r="J3" s="41"/>
      <c r="K3" s="41"/>
      <c r="L3" s="41"/>
      <c r="M3" s="41"/>
      <c r="N3" s="41"/>
    </row>
    <row r="4" ht="10.5" customHeight="1"/>
    <row r="5" spans="1:8" ht="19.5" customHeight="1">
      <c r="A5" s="685" t="s">
        <v>777</v>
      </c>
      <c r="B5" s="761"/>
      <c r="C5" s="761"/>
      <c r="D5" s="761"/>
      <c r="E5" s="761"/>
      <c r="F5" s="761"/>
      <c r="G5" s="761"/>
      <c r="H5" s="761"/>
    </row>
    <row r="7" spans="1:10" s="12" customFormat="1" ht="15.75" customHeight="1" hidden="1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9" s="12" customFormat="1" ht="15.75">
      <c r="A8" s="686" t="s">
        <v>653</v>
      </c>
      <c r="B8" s="686"/>
      <c r="C8" s="14"/>
      <c r="D8" s="14"/>
      <c r="E8" s="14"/>
      <c r="F8" s="14"/>
      <c r="G8" s="14"/>
      <c r="H8" s="31" t="s">
        <v>29</v>
      </c>
      <c r="I8" s="14"/>
    </row>
    <row r="9" spans="1:20" s="12" customFormat="1" ht="15.75">
      <c r="A9" s="13"/>
      <c r="B9" s="14"/>
      <c r="C9" s="14"/>
      <c r="D9" s="96"/>
      <c r="E9" s="96"/>
      <c r="G9" s="96" t="s">
        <v>903</v>
      </c>
      <c r="H9" s="96"/>
      <c r="J9" s="107"/>
      <c r="K9" s="107"/>
      <c r="L9" s="107"/>
      <c r="S9" s="114"/>
      <c r="T9" s="114"/>
    </row>
    <row r="10" spans="1:8" s="34" customFormat="1" ht="55.5" customHeight="1">
      <c r="A10" s="36"/>
      <c r="B10" s="4" t="s">
        <v>30</v>
      </c>
      <c r="C10" s="4" t="s">
        <v>778</v>
      </c>
      <c r="D10" s="4" t="s">
        <v>779</v>
      </c>
      <c r="E10" s="4" t="s">
        <v>250</v>
      </c>
      <c r="F10" s="4" t="s">
        <v>251</v>
      </c>
      <c r="G10" s="4" t="s">
        <v>75</v>
      </c>
      <c r="H10" s="4" t="s">
        <v>913</v>
      </c>
    </row>
    <row r="11" spans="1:8" s="34" customFormat="1" ht="14.2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</row>
    <row r="12" spans="1:8" ht="16.5" customHeight="1">
      <c r="A12" s="28" t="s">
        <v>31</v>
      </c>
      <c r="B12" s="28" t="s">
        <v>32</v>
      </c>
      <c r="C12" s="836">
        <v>8.18</v>
      </c>
      <c r="D12" s="836">
        <v>0</v>
      </c>
      <c r="E12" s="836">
        <v>8.18</v>
      </c>
      <c r="F12" s="836">
        <v>0</v>
      </c>
      <c r="G12" s="149"/>
      <c r="H12" s="836"/>
    </row>
    <row r="13" spans="1:8" ht="20.25" customHeight="1">
      <c r="A13" s="17"/>
      <c r="B13" s="17" t="s">
        <v>33</v>
      </c>
      <c r="C13" s="836"/>
      <c r="D13" s="836"/>
      <c r="E13" s="836"/>
      <c r="F13" s="836"/>
      <c r="G13" s="332"/>
      <c r="H13" s="836"/>
    </row>
    <row r="14" spans="1:8" ht="17.25" customHeight="1">
      <c r="A14" s="17"/>
      <c r="B14" s="17" t="s">
        <v>213</v>
      </c>
      <c r="C14" s="836"/>
      <c r="D14" s="836"/>
      <c r="E14" s="836"/>
      <c r="F14" s="836"/>
      <c r="G14" s="611">
        <v>6.01</v>
      </c>
      <c r="H14" s="836"/>
    </row>
    <row r="15" spans="1:8" s="34" customFormat="1" ht="33.75" customHeight="1">
      <c r="A15" s="35"/>
      <c r="B15" s="35" t="s">
        <v>214</v>
      </c>
      <c r="C15" s="836"/>
      <c r="D15" s="836"/>
      <c r="E15" s="836"/>
      <c r="F15" s="836"/>
      <c r="G15" s="611"/>
      <c r="H15" s="836"/>
    </row>
    <row r="16" spans="1:8" s="34" customFormat="1" ht="20.25" customHeight="1">
      <c r="A16" s="35"/>
      <c r="B16" s="36" t="s">
        <v>34</v>
      </c>
      <c r="C16" s="102">
        <v>8.18</v>
      </c>
      <c r="D16" s="102">
        <v>0</v>
      </c>
      <c r="E16" s="102">
        <v>8.18</v>
      </c>
      <c r="F16" s="102"/>
      <c r="G16" s="641">
        <f>SUM(G12:G15)</f>
        <v>6.01</v>
      </c>
      <c r="H16" s="102">
        <f>D16+E16-G16</f>
        <v>2.17</v>
      </c>
    </row>
    <row r="17" spans="1:8" s="34" customFormat="1" ht="40.5" customHeight="1">
      <c r="A17" s="36" t="s">
        <v>35</v>
      </c>
      <c r="B17" s="36" t="s">
        <v>249</v>
      </c>
      <c r="C17" s="837">
        <v>8.18</v>
      </c>
      <c r="D17" s="837">
        <v>0</v>
      </c>
      <c r="E17" s="837">
        <v>8.18</v>
      </c>
      <c r="F17" s="837">
        <v>0</v>
      </c>
      <c r="G17" s="611"/>
      <c r="H17" s="838"/>
    </row>
    <row r="18" spans="1:8" ht="28.5" customHeight="1">
      <c r="A18" s="17"/>
      <c r="B18" s="142" t="s">
        <v>216</v>
      </c>
      <c r="C18" s="837"/>
      <c r="D18" s="837"/>
      <c r="E18" s="837"/>
      <c r="F18" s="837"/>
      <c r="G18" s="332">
        <v>8.22</v>
      </c>
      <c r="H18" s="838"/>
    </row>
    <row r="19" spans="1:8" ht="19.5" customHeight="1">
      <c r="A19" s="17"/>
      <c r="B19" s="35" t="s">
        <v>36</v>
      </c>
      <c r="C19" s="837"/>
      <c r="D19" s="837"/>
      <c r="E19" s="837"/>
      <c r="F19" s="837"/>
      <c r="G19" s="332"/>
      <c r="H19" s="838"/>
    </row>
    <row r="20" spans="1:8" ht="21.75" customHeight="1">
      <c r="A20" s="17"/>
      <c r="B20" s="35" t="s">
        <v>217</v>
      </c>
      <c r="C20" s="837"/>
      <c r="D20" s="837"/>
      <c r="E20" s="837"/>
      <c r="F20" s="837"/>
      <c r="G20" s="332">
        <v>1.5</v>
      </c>
      <c r="H20" s="838"/>
    </row>
    <row r="21" spans="1:8" s="34" customFormat="1" ht="27.75" customHeight="1">
      <c r="A21" s="35"/>
      <c r="B21" s="35" t="s">
        <v>37</v>
      </c>
      <c r="C21" s="837"/>
      <c r="D21" s="837"/>
      <c r="E21" s="837"/>
      <c r="F21" s="837"/>
      <c r="G21" s="611">
        <v>0.63</v>
      </c>
      <c r="H21" s="838"/>
    </row>
    <row r="22" spans="1:8" s="34" customFormat="1" ht="19.5" customHeight="1">
      <c r="A22" s="35"/>
      <c r="B22" s="35" t="s">
        <v>215</v>
      </c>
      <c r="C22" s="837"/>
      <c r="D22" s="837"/>
      <c r="E22" s="837"/>
      <c r="F22" s="837"/>
      <c r="G22" s="611"/>
      <c r="H22" s="838"/>
    </row>
    <row r="23" spans="1:8" s="34" customFormat="1" ht="27.75" customHeight="1">
      <c r="A23" s="35"/>
      <c r="B23" s="35" t="s">
        <v>218</v>
      </c>
      <c r="C23" s="837"/>
      <c r="D23" s="837"/>
      <c r="E23" s="837"/>
      <c r="F23" s="837"/>
      <c r="G23" s="611"/>
      <c r="H23" s="838"/>
    </row>
    <row r="24" spans="1:8" s="34" customFormat="1" ht="18.75" customHeight="1">
      <c r="A24" s="36"/>
      <c r="B24" s="35" t="s">
        <v>219</v>
      </c>
      <c r="C24" s="837"/>
      <c r="D24" s="837"/>
      <c r="E24" s="837"/>
      <c r="F24" s="837"/>
      <c r="G24" s="611">
        <v>0</v>
      </c>
      <c r="H24" s="838"/>
    </row>
    <row r="25" spans="1:8" s="34" customFormat="1" ht="19.5" customHeight="1">
      <c r="A25" s="36"/>
      <c r="B25" s="36" t="s">
        <v>34</v>
      </c>
      <c r="C25" s="102">
        <v>8.18</v>
      </c>
      <c r="D25" s="102">
        <v>0</v>
      </c>
      <c r="E25" s="102">
        <v>8.18</v>
      </c>
      <c r="F25" s="102">
        <v>0</v>
      </c>
      <c r="G25" s="641">
        <f>SUM(G17:G24)</f>
        <v>10.350000000000001</v>
      </c>
      <c r="H25" s="102">
        <f>D25+E25-G25</f>
        <v>-2.1700000000000017</v>
      </c>
    </row>
    <row r="26" spans="1:8" ht="27" customHeight="1">
      <c r="A26" s="17"/>
      <c r="B26" s="28" t="s">
        <v>38</v>
      </c>
      <c r="C26" s="316">
        <f>C16+C25</f>
        <v>16.36</v>
      </c>
      <c r="D26" s="316">
        <f>D16+D25</f>
        <v>0</v>
      </c>
      <c r="E26" s="316">
        <f>E16+E25</f>
        <v>16.36</v>
      </c>
      <c r="F26" s="316">
        <v>0</v>
      </c>
      <c r="G26" s="401">
        <f>G16+G25</f>
        <v>16.36</v>
      </c>
      <c r="H26" s="159">
        <f>C26-G26</f>
        <v>0</v>
      </c>
    </row>
    <row r="27" spans="6:8" s="34" customFormat="1" ht="15.75" customHeight="1">
      <c r="F27" s="459"/>
      <c r="G27" s="459"/>
      <c r="H27" s="459"/>
    </row>
    <row r="28" spans="6:8" s="34" customFormat="1" ht="15.75" customHeight="1">
      <c r="F28" s="459"/>
      <c r="G28" s="459"/>
      <c r="H28" s="459"/>
    </row>
    <row r="29" spans="1:8" ht="12.75" customHeight="1">
      <c r="A29" s="34"/>
      <c r="B29" s="34"/>
      <c r="C29" s="34"/>
      <c r="D29" s="34"/>
      <c r="E29" s="34"/>
      <c r="F29" s="34"/>
      <c r="G29" s="34"/>
      <c r="H29" s="34"/>
    </row>
    <row r="30" spans="1:8" ht="13.5" customHeight="1">
      <c r="A30" s="34"/>
      <c r="B30" s="34"/>
      <c r="C30" s="34"/>
      <c r="D30" s="34"/>
      <c r="E30" s="34"/>
      <c r="F30" s="34"/>
      <c r="G30" s="34"/>
      <c r="H30" s="34"/>
    </row>
    <row r="31" spans="1:8" ht="12" customHeight="1">
      <c r="A31" s="34"/>
      <c r="B31" s="34"/>
      <c r="C31" s="34"/>
      <c r="D31" s="34"/>
      <c r="E31" s="34"/>
      <c r="F31" s="34"/>
      <c r="G31" s="34"/>
      <c r="H31" s="34"/>
    </row>
    <row r="32" spans="1:10" ht="12.75">
      <c r="A32" s="34"/>
      <c r="B32" s="34"/>
      <c r="C32" s="34"/>
      <c r="D32" s="34"/>
      <c r="E32" s="34"/>
      <c r="F32" s="34"/>
      <c r="G32" s="34"/>
      <c r="H32" s="34"/>
      <c r="I32" s="30"/>
      <c r="J32" s="30"/>
    </row>
    <row r="33" spans="2:8" ht="12.75">
      <c r="B33" s="13" t="s">
        <v>12</v>
      </c>
      <c r="C33" s="13"/>
      <c r="D33" s="13"/>
      <c r="E33" s="13"/>
      <c r="F33" s="13"/>
      <c r="G33" s="645" t="s">
        <v>13</v>
      </c>
      <c r="H33" s="645"/>
    </row>
    <row r="34" spans="2:8" ht="12.75">
      <c r="B34" s="645" t="s">
        <v>14</v>
      </c>
      <c r="C34" s="645"/>
      <c r="D34" s="645"/>
      <c r="E34" s="645"/>
      <c r="F34" s="645"/>
      <c r="G34" s="645"/>
      <c r="H34" s="645"/>
    </row>
    <row r="35" spans="2:8" ht="12.75">
      <c r="B35" s="645" t="s">
        <v>20</v>
      </c>
      <c r="C35" s="645"/>
      <c r="D35" s="645"/>
      <c r="E35" s="645"/>
      <c r="F35" s="645"/>
      <c r="G35" s="645"/>
      <c r="H35" s="645"/>
    </row>
    <row r="36" spans="2:8" ht="12.75">
      <c r="B36" s="13"/>
      <c r="C36" s="13"/>
      <c r="D36" s="13"/>
      <c r="E36" s="13"/>
      <c r="F36" s="13"/>
      <c r="G36" s="30" t="s">
        <v>86</v>
      </c>
      <c r="H36" s="30"/>
    </row>
  </sheetData>
  <sheetProtection/>
  <mergeCells count="17">
    <mergeCell ref="A8:B8"/>
    <mergeCell ref="H17:H24"/>
    <mergeCell ref="B34:H34"/>
    <mergeCell ref="D17:D24"/>
    <mergeCell ref="E17:E24"/>
    <mergeCell ref="F17:F24"/>
    <mergeCell ref="G33:H33"/>
    <mergeCell ref="A2:H2"/>
    <mergeCell ref="A3:H3"/>
    <mergeCell ref="C12:C15"/>
    <mergeCell ref="D12:D15"/>
    <mergeCell ref="F12:F15"/>
    <mergeCell ref="B35:H35"/>
    <mergeCell ref="C17:C24"/>
    <mergeCell ref="H12:H15"/>
    <mergeCell ref="A5:H5"/>
    <mergeCell ref="E12:E15"/>
  </mergeCells>
  <printOptions horizontalCentered="1" verticalCentered="1"/>
  <pageMargins left="0.5118110236220472" right="0.5118110236220472" top="1.0236220472440944" bottom="0" header="0.31496062992125984" footer="0.31496062992125984"/>
  <pageSetup horizontalDpi="600" verticalDpi="600" orientation="landscape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80" zoomScaleSheetLayoutView="80" zoomScalePageLayoutView="0" workbookViewId="0" topLeftCell="A1">
      <selection activeCell="D18" sqref="D18"/>
    </sheetView>
  </sheetViews>
  <sheetFormatPr defaultColWidth="9.140625" defaultRowHeight="12.75"/>
  <cols>
    <col min="1" max="1" width="9.140625" style="14" customWidth="1"/>
    <col min="2" max="2" width="19.28125" style="14" customWidth="1"/>
    <col min="3" max="3" width="28.421875" style="14" customWidth="1"/>
    <col min="4" max="4" width="27.7109375" style="14" customWidth="1"/>
    <col min="5" max="5" width="30.28125" style="14" customWidth="1"/>
    <col min="6" max="16384" width="9.140625" style="14" customWidth="1"/>
  </cols>
  <sheetData>
    <row r="1" spans="5:6" ht="15">
      <c r="E1" s="38" t="s">
        <v>632</v>
      </c>
      <c r="F1" s="40"/>
    </row>
    <row r="2" spans="4:6" ht="15">
      <c r="D2" s="42" t="s">
        <v>0</v>
      </c>
      <c r="E2" s="42"/>
      <c r="F2" s="42"/>
    </row>
    <row r="3" spans="2:6" ht="20.25">
      <c r="B3" s="151"/>
      <c r="C3" s="767" t="s">
        <v>753</v>
      </c>
      <c r="D3" s="767"/>
      <c r="E3" s="767"/>
      <c r="F3" s="41"/>
    </row>
    <row r="4" ht="10.5" customHeight="1"/>
    <row r="5" spans="1:5" ht="30.75" customHeight="1">
      <c r="A5" s="835" t="s">
        <v>780</v>
      </c>
      <c r="B5" s="835"/>
      <c r="C5" s="835"/>
      <c r="D5" s="835"/>
      <c r="E5" s="835"/>
    </row>
    <row r="7" ht="0.75" customHeight="1"/>
    <row r="8" ht="12.75">
      <c r="A8" s="13" t="s">
        <v>665</v>
      </c>
    </row>
    <row r="9" spans="4:18" ht="12.75">
      <c r="D9" s="839" t="s">
        <v>901</v>
      </c>
      <c r="E9" s="839"/>
      <c r="Q9" s="20"/>
      <c r="R9" s="20"/>
    </row>
    <row r="10" spans="1:18" ht="26.25" customHeight="1">
      <c r="A10" s="763" t="s">
        <v>2</v>
      </c>
      <c r="B10" s="763" t="s">
        <v>3</v>
      </c>
      <c r="C10" s="796" t="s">
        <v>628</v>
      </c>
      <c r="D10" s="798"/>
      <c r="E10" s="797"/>
      <c r="Q10" s="20"/>
      <c r="R10" s="20"/>
    </row>
    <row r="11" spans="1:5" ht="56.25" customHeight="1">
      <c r="A11" s="763"/>
      <c r="B11" s="763"/>
      <c r="C11" s="4" t="s">
        <v>630</v>
      </c>
      <c r="D11" s="4" t="s">
        <v>631</v>
      </c>
      <c r="E11" s="4" t="s">
        <v>629</v>
      </c>
    </row>
    <row r="12" spans="1:5" s="109" customFormat="1" ht="15.75" customHeight="1">
      <c r="A12" s="61">
        <v>1</v>
      </c>
      <c r="B12" s="60">
        <v>2</v>
      </c>
      <c r="C12" s="61">
        <v>3</v>
      </c>
      <c r="D12" s="60">
        <v>4</v>
      </c>
      <c r="E12" s="61">
        <v>5</v>
      </c>
    </row>
    <row r="13" spans="1:5" ht="42" customHeight="1">
      <c r="A13" s="149">
        <v>1</v>
      </c>
      <c r="B13" s="359" t="s">
        <v>641</v>
      </c>
      <c r="C13" s="332">
        <v>3</v>
      </c>
      <c r="D13" s="332">
        <v>1</v>
      </c>
      <c r="E13" s="310">
        <v>241</v>
      </c>
    </row>
    <row r="14" spans="1:5" ht="74.25" customHeight="1" hidden="1">
      <c r="A14" s="149">
        <v>2</v>
      </c>
      <c r="B14" s="359" t="s">
        <v>642</v>
      </c>
      <c r="C14" s="332">
        <v>0</v>
      </c>
      <c r="D14" s="332">
        <v>0</v>
      </c>
      <c r="E14" s="332"/>
    </row>
    <row r="15" spans="1:5" ht="36" customHeight="1">
      <c r="A15" s="149">
        <v>2</v>
      </c>
      <c r="B15" s="359" t="s">
        <v>642</v>
      </c>
      <c r="C15" s="332">
        <v>1</v>
      </c>
      <c r="D15" s="332">
        <v>1</v>
      </c>
      <c r="E15" s="332">
        <v>160</v>
      </c>
    </row>
    <row r="16" spans="1:5" ht="30" customHeight="1">
      <c r="A16" s="149">
        <v>3</v>
      </c>
      <c r="B16" s="359" t="s">
        <v>643</v>
      </c>
      <c r="C16" s="332">
        <v>2</v>
      </c>
      <c r="D16" s="332">
        <v>2</v>
      </c>
      <c r="E16" s="332">
        <v>67</v>
      </c>
    </row>
    <row r="17" spans="1:5" ht="34.5" customHeight="1">
      <c r="A17" s="149">
        <v>4</v>
      </c>
      <c r="B17" s="440" t="s">
        <v>644</v>
      </c>
      <c r="C17" s="332">
        <v>1</v>
      </c>
      <c r="D17" s="332">
        <v>6</v>
      </c>
      <c r="E17" s="332">
        <v>192</v>
      </c>
    </row>
    <row r="18" spans="1:5" ht="29.25" customHeight="1">
      <c r="A18" s="2" t="s">
        <v>19</v>
      </c>
      <c r="B18" s="28"/>
      <c r="C18" s="310">
        <f>SUM(C13:C17)</f>
        <v>7</v>
      </c>
      <c r="D18" s="310">
        <f>SUM(D13:D17)</f>
        <v>10</v>
      </c>
      <c r="E18" s="310">
        <f>SUM(E13:E17)</f>
        <v>660</v>
      </c>
    </row>
    <row r="19" ht="12.75" customHeight="1">
      <c r="E19" s="29"/>
    </row>
    <row r="20" ht="12.75">
      <c r="E20" s="29"/>
    </row>
    <row r="21" ht="12.75">
      <c r="E21" s="29"/>
    </row>
    <row r="22" ht="12.75">
      <c r="E22" s="29"/>
    </row>
    <row r="23" ht="12.75">
      <c r="E23" s="29"/>
    </row>
    <row r="24" ht="12.75">
      <c r="E24" s="29"/>
    </row>
    <row r="25" ht="12.75">
      <c r="E25" s="10"/>
    </row>
    <row r="26" spans="1:5" ht="12.75">
      <c r="A26" s="33" t="s">
        <v>12</v>
      </c>
      <c r="E26" s="33"/>
    </row>
    <row r="27" ht="25.5">
      <c r="E27" s="116" t="s">
        <v>14</v>
      </c>
    </row>
    <row r="28" ht="25.5">
      <c r="E28" s="116" t="s">
        <v>20</v>
      </c>
    </row>
    <row r="31" ht="12.75">
      <c r="F31" s="117"/>
    </row>
    <row r="32" ht="12.75" customHeight="1"/>
    <row r="33" ht="12.75" customHeight="1"/>
    <row r="34" spans="6:8" ht="12.75">
      <c r="F34" s="686"/>
      <c r="G34" s="686"/>
      <c r="H34" s="686"/>
    </row>
  </sheetData>
  <sheetProtection/>
  <mergeCells count="7">
    <mergeCell ref="F34:H34"/>
    <mergeCell ref="C10:E10"/>
    <mergeCell ref="D9:E9"/>
    <mergeCell ref="B10:B11"/>
    <mergeCell ref="A10:A11"/>
    <mergeCell ref="C3:E3"/>
    <mergeCell ref="A5:E5"/>
  </mergeCells>
  <printOptions horizontalCentered="1"/>
  <pageMargins left="0.7086614173228347" right="0.7086614173228347" top="1.0236220472440944" bottom="0" header="0.31496062992125984" footer="0.31496062992125984"/>
  <pageSetup fitToHeight="1" fitToWidth="1" horizontalDpi="600" verticalDpi="600" orientation="landscape" paperSize="9" scale="92" r:id="rId1"/>
  <colBreaks count="1" manualBreakCount="1">
    <brk id="5" max="32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view="pageBreakPreview" zoomScale="89" zoomScaleSheetLayoutView="89" zoomScalePageLayoutView="0" workbookViewId="0" topLeftCell="A4">
      <selection activeCell="C12" sqref="C12:J16"/>
    </sheetView>
  </sheetViews>
  <sheetFormatPr defaultColWidth="9.140625" defaultRowHeight="12.75"/>
  <cols>
    <col min="1" max="1" width="8.28125" style="0" customWidth="1"/>
    <col min="3" max="3" width="14.28125" style="0" customWidth="1"/>
    <col min="4" max="5" width="13.57421875" style="0" customWidth="1"/>
    <col min="6" max="7" width="12.8515625" style="0" customWidth="1"/>
    <col min="8" max="8" width="15.28125" style="0" customWidth="1"/>
    <col min="9" max="9" width="15.421875" style="0" customWidth="1"/>
    <col min="10" max="10" width="14.7109375" style="0" customWidth="1"/>
    <col min="11" max="11" width="10.7109375" style="0" customWidth="1"/>
  </cols>
  <sheetData>
    <row r="1" spans="10:11" ht="18">
      <c r="J1" s="847" t="s">
        <v>717</v>
      </c>
      <c r="K1" s="847"/>
    </row>
    <row r="2" spans="3:12" ht="18">
      <c r="C2" s="746" t="s">
        <v>0</v>
      </c>
      <c r="D2" s="746"/>
      <c r="E2" s="746"/>
      <c r="F2" s="746"/>
      <c r="G2" s="746"/>
      <c r="H2" s="746"/>
      <c r="I2" s="244"/>
      <c r="J2" s="220"/>
      <c r="L2" s="220"/>
    </row>
    <row r="3" spans="2:12" ht="21">
      <c r="B3" s="842" t="s">
        <v>753</v>
      </c>
      <c r="C3" s="842"/>
      <c r="D3" s="842"/>
      <c r="E3" s="842"/>
      <c r="F3" s="842"/>
      <c r="G3" s="842"/>
      <c r="H3" s="842"/>
      <c r="I3" s="221"/>
      <c r="J3" s="221"/>
      <c r="K3" s="221"/>
      <c r="L3" s="221"/>
    </row>
    <row r="4" spans="3:12" ht="21">
      <c r="C4" s="193"/>
      <c r="D4" s="193"/>
      <c r="E4" s="193"/>
      <c r="F4" s="193"/>
      <c r="G4" s="193"/>
      <c r="H4" s="193"/>
      <c r="I4" s="193"/>
      <c r="J4" s="221"/>
      <c r="K4" s="221"/>
      <c r="L4" s="221"/>
    </row>
    <row r="5" spans="3:9" ht="20.25" customHeight="1">
      <c r="C5" s="846" t="s">
        <v>781</v>
      </c>
      <c r="D5" s="846"/>
      <c r="E5" s="846"/>
      <c r="F5" s="846"/>
      <c r="G5" s="846"/>
      <c r="H5" s="846"/>
      <c r="I5" s="846"/>
    </row>
    <row r="6" spans="1:10" ht="20.25" customHeight="1">
      <c r="A6" s="14" t="s">
        <v>659</v>
      </c>
      <c r="C6" s="225"/>
      <c r="D6" s="225"/>
      <c r="E6" s="225"/>
      <c r="F6" s="225"/>
      <c r="G6" s="225"/>
      <c r="H6" s="225"/>
      <c r="I6" s="841"/>
      <c r="J6" s="841"/>
    </row>
    <row r="7" spans="1:10" ht="15" customHeight="1">
      <c r="A7" s="840" t="s">
        <v>76</v>
      </c>
      <c r="B7" s="840" t="s">
        <v>39</v>
      </c>
      <c r="C7" s="840" t="s">
        <v>452</v>
      </c>
      <c r="D7" s="840" t="s">
        <v>431</v>
      </c>
      <c r="E7" s="843" t="s">
        <v>507</v>
      </c>
      <c r="F7" s="840" t="s">
        <v>430</v>
      </c>
      <c r="G7" s="840"/>
      <c r="H7" s="840"/>
      <c r="I7" s="840" t="s">
        <v>456</v>
      </c>
      <c r="J7" s="843" t="s">
        <v>457</v>
      </c>
    </row>
    <row r="8" spans="1:10" ht="12.75" customHeight="1">
      <c r="A8" s="840"/>
      <c r="B8" s="840"/>
      <c r="C8" s="840"/>
      <c r="D8" s="840"/>
      <c r="E8" s="844"/>
      <c r="F8" s="840" t="s">
        <v>453</v>
      </c>
      <c r="G8" s="840" t="s">
        <v>454</v>
      </c>
      <c r="H8" s="840" t="s">
        <v>455</v>
      </c>
      <c r="I8" s="840"/>
      <c r="J8" s="844"/>
    </row>
    <row r="9" spans="1:10" ht="20.25" customHeight="1">
      <c r="A9" s="840"/>
      <c r="B9" s="840"/>
      <c r="C9" s="840"/>
      <c r="D9" s="840"/>
      <c r="E9" s="844"/>
      <c r="F9" s="840"/>
      <c r="G9" s="840"/>
      <c r="H9" s="840"/>
      <c r="I9" s="840"/>
      <c r="J9" s="844"/>
    </row>
    <row r="10" spans="1:10" ht="60.75" customHeight="1">
      <c r="A10" s="840"/>
      <c r="B10" s="840"/>
      <c r="C10" s="840"/>
      <c r="D10" s="840"/>
      <c r="E10" s="845"/>
      <c r="F10" s="840"/>
      <c r="G10" s="840"/>
      <c r="H10" s="840"/>
      <c r="I10" s="840"/>
      <c r="J10" s="845"/>
    </row>
    <row r="11" spans="1:10" ht="15">
      <c r="A11" s="227">
        <v>1</v>
      </c>
      <c r="B11" s="227">
        <v>2</v>
      </c>
      <c r="C11" s="228">
        <v>3</v>
      </c>
      <c r="D11" s="227">
        <v>4</v>
      </c>
      <c r="E11" s="228">
        <v>5</v>
      </c>
      <c r="F11" s="227">
        <v>6</v>
      </c>
      <c r="G11" s="228">
        <v>7</v>
      </c>
      <c r="H11" s="227">
        <v>8</v>
      </c>
      <c r="I11" s="228">
        <v>9</v>
      </c>
      <c r="J11" s="227">
        <v>10</v>
      </c>
    </row>
    <row r="12" spans="1:10" ht="45" customHeight="1">
      <c r="A12" s="407">
        <v>1</v>
      </c>
      <c r="B12" s="407" t="s">
        <v>641</v>
      </c>
      <c r="C12" s="612" t="s">
        <v>679</v>
      </c>
      <c r="D12" s="613">
        <v>124</v>
      </c>
      <c r="E12" s="614">
        <v>0</v>
      </c>
      <c r="F12" s="613">
        <v>124</v>
      </c>
      <c r="G12" s="612">
        <v>0</v>
      </c>
      <c r="H12" s="615" t="s">
        <v>685</v>
      </c>
      <c r="I12" s="612">
        <v>0</v>
      </c>
      <c r="J12" s="407">
        <v>0</v>
      </c>
    </row>
    <row r="13" spans="1:10" ht="40.5" customHeight="1">
      <c r="A13" s="407">
        <v>2</v>
      </c>
      <c r="B13" s="407" t="s">
        <v>642</v>
      </c>
      <c r="C13" s="612" t="s">
        <v>679</v>
      </c>
      <c r="D13" s="613">
        <v>97</v>
      </c>
      <c r="E13" s="614">
        <v>0</v>
      </c>
      <c r="F13" s="613">
        <v>97</v>
      </c>
      <c r="G13" s="612">
        <v>0</v>
      </c>
      <c r="H13" s="615" t="s">
        <v>685</v>
      </c>
      <c r="I13" s="612">
        <v>0</v>
      </c>
      <c r="J13" s="407">
        <v>0</v>
      </c>
    </row>
    <row r="14" spans="1:10" ht="40.5" customHeight="1">
      <c r="A14" s="407">
        <v>3</v>
      </c>
      <c r="B14" s="407" t="s">
        <v>643</v>
      </c>
      <c r="C14" s="612" t="s">
        <v>679</v>
      </c>
      <c r="D14" s="613">
        <v>33</v>
      </c>
      <c r="E14" s="614">
        <v>0</v>
      </c>
      <c r="F14" s="613">
        <v>33</v>
      </c>
      <c r="G14" s="612">
        <v>0</v>
      </c>
      <c r="H14" s="615" t="s">
        <v>685</v>
      </c>
      <c r="I14" s="612">
        <v>0</v>
      </c>
      <c r="J14" s="407">
        <v>0</v>
      </c>
    </row>
    <row r="15" spans="1:10" ht="44.25" customHeight="1">
      <c r="A15" s="407">
        <v>4</v>
      </c>
      <c r="B15" s="407" t="s">
        <v>644</v>
      </c>
      <c r="C15" s="612" t="s">
        <v>679</v>
      </c>
      <c r="D15" s="613">
        <v>109</v>
      </c>
      <c r="E15" s="614">
        <v>0</v>
      </c>
      <c r="F15" s="613">
        <v>109</v>
      </c>
      <c r="G15" s="612">
        <v>0</v>
      </c>
      <c r="H15" s="615" t="s">
        <v>685</v>
      </c>
      <c r="I15" s="612">
        <v>0</v>
      </c>
      <c r="J15" s="407">
        <v>0</v>
      </c>
    </row>
    <row r="16" spans="1:10" ht="47.25" customHeight="1">
      <c r="A16" s="759" t="s">
        <v>19</v>
      </c>
      <c r="B16" s="760"/>
      <c r="C16" s="296"/>
      <c r="D16" s="159">
        <f>SUM(D12:D15)</f>
        <v>363</v>
      </c>
      <c r="E16" s="159">
        <f>SUM(E12:E15)</f>
        <v>0</v>
      </c>
      <c r="F16" s="159">
        <f>SUM(F12:F15)</f>
        <v>363</v>
      </c>
      <c r="G16" s="159">
        <v>0</v>
      </c>
      <c r="H16" s="159"/>
      <c r="I16" s="159">
        <f>SUM(I12:I15)</f>
        <v>0</v>
      </c>
      <c r="J16" s="159">
        <f>SUM(J12:J15)</f>
        <v>0</v>
      </c>
    </row>
    <row r="27" spans="1:11" ht="12.75">
      <c r="A27" s="200"/>
      <c r="B27" s="200"/>
      <c r="C27" s="200"/>
      <c r="D27" s="200"/>
      <c r="E27" s="200"/>
      <c r="H27" s="744" t="s">
        <v>13</v>
      </c>
      <c r="I27" s="744"/>
      <c r="J27" s="744"/>
      <c r="K27" s="744"/>
    </row>
    <row r="28" spans="1:11" ht="12.75" customHeight="1">
      <c r="A28" s="200"/>
      <c r="B28" s="200"/>
      <c r="C28" s="200"/>
      <c r="D28" s="200"/>
      <c r="E28" s="200"/>
      <c r="H28" s="744" t="s">
        <v>14</v>
      </c>
      <c r="I28" s="744"/>
      <c r="J28" s="744"/>
      <c r="K28" s="744"/>
    </row>
    <row r="29" spans="1:11" ht="12.75" customHeight="1">
      <c r="A29" s="200"/>
      <c r="B29" s="200"/>
      <c r="C29" s="200"/>
      <c r="D29" s="200"/>
      <c r="E29" s="200"/>
      <c r="H29" s="744" t="s">
        <v>89</v>
      </c>
      <c r="I29" s="744"/>
      <c r="J29" s="744"/>
      <c r="K29" s="744"/>
    </row>
    <row r="30" spans="1:8" ht="12.75">
      <c r="A30" s="200" t="s">
        <v>12</v>
      </c>
      <c r="C30" s="200"/>
      <c r="D30" s="200"/>
      <c r="E30" s="200"/>
      <c r="H30" s="202" t="s">
        <v>86</v>
      </c>
    </row>
    <row r="31" ht="15" customHeight="1"/>
    <row r="32" ht="15" customHeight="1"/>
  </sheetData>
  <sheetProtection/>
  <mergeCells count="20">
    <mergeCell ref="H29:K29"/>
    <mergeCell ref="J1:K1"/>
    <mergeCell ref="A7:A10"/>
    <mergeCell ref="H8:H10"/>
    <mergeCell ref="I7:I10"/>
    <mergeCell ref="E7:E10"/>
    <mergeCell ref="B7:B10"/>
    <mergeCell ref="C7:C10"/>
    <mergeCell ref="F7:H7"/>
    <mergeCell ref="H27:K27"/>
    <mergeCell ref="H28:K28"/>
    <mergeCell ref="D7:D10"/>
    <mergeCell ref="I6:J6"/>
    <mergeCell ref="C2:H2"/>
    <mergeCell ref="B3:H3"/>
    <mergeCell ref="J7:J10"/>
    <mergeCell ref="F8:F10"/>
    <mergeCell ref="G8:G10"/>
    <mergeCell ref="A16:B16"/>
    <mergeCell ref="C5:I5"/>
  </mergeCells>
  <printOptions horizontalCentered="1"/>
  <pageMargins left="0.708661417322835" right="0.708661417322835" top="1.236220472" bottom="0" header="0.31496062992126" footer="0.31496062992126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6"/>
  <sheetViews>
    <sheetView view="pageBreakPreview" zoomScale="148" zoomScaleSheetLayoutView="148" zoomScalePageLayoutView="0" workbookViewId="0" topLeftCell="A1">
      <selection activeCell="A4" sqref="A4:J16"/>
    </sheetView>
  </sheetViews>
  <sheetFormatPr defaultColWidth="9.140625" defaultRowHeight="12.75"/>
  <cols>
    <col min="8" max="8" width="9.140625" style="0" customWidth="1"/>
  </cols>
  <sheetData>
    <row r="2" ht="12.75">
      <c r="B2" s="13"/>
    </row>
    <row r="4" spans="1:10" ht="12.75" customHeight="1">
      <c r="A4" s="644" t="s">
        <v>845</v>
      </c>
      <c r="B4" s="644"/>
      <c r="C4" s="644"/>
      <c r="D4" s="644"/>
      <c r="E4" s="644"/>
      <c r="F4" s="644"/>
      <c r="G4" s="644"/>
      <c r="H4" s="644"/>
      <c r="I4" s="644"/>
      <c r="J4" s="644"/>
    </row>
    <row r="5" spans="1:10" ht="12.75" customHeight="1">
      <c r="A5" s="644"/>
      <c r="B5" s="644"/>
      <c r="C5" s="644"/>
      <c r="D5" s="644"/>
      <c r="E5" s="644"/>
      <c r="F5" s="644"/>
      <c r="G5" s="644"/>
      <c r="H5" s="644"/>
      <c r="I5" s="644"/>
      <c r="J5" s="644"/>
    </row>
    <row r="6" spans="1:10" ht="12.75" customHeight="1">
      <c r="A6" s="644"/>
      <c r="B6" s="644"/>
      <c r="C6" s="644"/>
      <c r="D6" s="644"/>
      <c r="E6" s="644"/>
      <c r="F6" s="644"/>
      <c r="G6" s="644"/>
      <c r="H6" s="644"/>
      <c r="I6" s="644"/>
      <c r="J6" s="644"/>
    </row>
    <row r="7" spans="1:10" ht="12.75" customHeight="1">
      <c r="A7" s="644"/>
      <c r="B7" s="644"/>
      <c r="C7" s="644"/>
      <c r="D7" s="644"/>
      <c r="E7" s="644"/>
      <c r="F7" s="644"/>
      <c r="G7" s="644"/>
      <c r="H7" s="644"/>
      <c r="I7" s="644"/>
      <c r="J7" s="644"/>
    </row>
    <row r="8" spans="1:10" ht="12.75" customHeight="1">
      <c r="A8" s="644"/>
      <c r="B8" s="644"/>
      <c r="C8" s="644"/>
      <c r="D8" s="644"/>
      <c r="E8" s="644"/>
      <c r="F8" s="644"/>
      <c r="G8" s="644"/>
      <c r="H8" s="644"/>
      <c r="I8" s="644"/>
      <c r="J8" s="644"/>
    </row>
    <row r="9" spans="1:10" ht="12.75" customHeight="1">
      <c r="A9" s="644"/>
      <c r="B9" s="644"/>
      <c r="C9" s="644"/>
      <c r="D9" s="644"/>
      <c r="E9" s="644"/>
      <c r="F9" s="644"/>
      <c r="G9" s="644"/>
      <c r="H9" s="644"/>
      <c r="I9" s="644"/>
      <c r="J9" s="644"/>
    </row>
    <row r="10" spans="1:10" ht="12.75" customHeight="1">
      <c r="A10" s="644"/>
      <c r="B10" s="644"/>
      <c r="C10" s="644"/>
      <c r="D10" s="644"/>
      <c r="E10" s="644"/>
      <c r="F10" s="644"/>
      <c r="G10" s="644"/>
      <c r="H10" s="644"/>
      <c r="I10" s="644"/>
      <c r="J10" s="644"/>
    </row>
    <row r="11" spans="1:10" ht="12.75" customHeight="1">
      <c r="A11" s="644"/>
      <c r="B11" s="644"/>
      <c r="C11" s="644"/>
      <c r="D11" s="644"/>
      <c r="E11" s="644"/>
      <c r="F11" s="644"/>
      <c r="G11" s="644"/>
      <c r="H11" s="644"/>
      <c r="I11" s="644"/>
      <c r="J11" s="644"/>
    </row>
    <row r="12" spans="1:10" ht="12.75" customHeight="1">
      <c r="A12" s="644"/>
      <c r="B12" s="644"/>
      <c r="C12" s="644"/>
      <c r="D12" s="644"/>
      <c r="E12" s="644"/>
      <c r="F12" s="644"/>
      <c r="G12" s="644"/>
      <c r="H12" s="644"/>
      <c r="I12" s="644"/>
      <c r="J12" s="644"/>
    </row>
    <row r="13" spans="1:10" ht="12.75" customHeight="1">
      <c r="A13" s="644"/>
      <c r="B13" s="644"/>
      <c r="C13" s="644"/>
      <c r="D13" s="644"/>
      <c r="E13" s="644"/>
      <c r="F13" s="644"/>
      <c r="G13" s="644"/>
      <c r="H13" s="644"/>
      <c r="I13" s="644"/>
      <c r="J13" s="644"/>
    </row>
    <row r="14" spans="1:10" ht="12.75">
      <c r="A14" s="644"/>
      <c r="B14" s="644"/>
      <c r="C14" s="644"/>
      <c r="D14" s="644"/>
      <c r="E14" s="644"/>
      <c r="F14" s="644"/>
      <c r="G14" s="644"/>
      <c r="H14" s="644"/>
      <c r="I14" s="644"/>
      <c r="J14" s="644"/>
    </row>
    <row r="15" spans="1:10" ht="12.75">
      <c r="A15" s="644"/>
      <c r="B15" s="644"/>
      <c r="C15" s="644"/>
      <c r="D15" s="644"/>
      <c r="E15" s="644"/>
      <c r="F15" s="644"/>
      <c r="G15" s="644"/>
      <c r="H15" s="644"/>
      <c r="I15" s="644"/>
      <c r="J15" s="644"/>
    </row>
    <row r="16" spans="1:10" ht="12.75">
      <c r="A16" s="644"/>
      <c r="B16" s="644"/>
      <c r="C16" s="644"/>
      <c r="D16" s="644"/>
      <c r="E16" s="644"/>
      <c r="F16" s="644"/>
      <c r="G16" s="644"/>
      <c r="H16" s="644"/>
      <c r="I16" s="644"/>
      <c r="J16" s="644"/>
    </row>
  </sheetData>
  <sheetProtection/>
  <mergeCells count="1">
    <mergeCell ref="A4:J16"/>
  </mergeCells>
  <printOptions horizontalCentered="1"/>
  <pageMargins left="0.7086614173228347" right="0.7086614173228347" top="2.125984251968504" bottom="0.7480314960629921" header="0.31496062992125984" footer="0.31496062992125984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view="pageBreakPreview" zoomScale="98" zoomScaleSheetLayoutView="98" zoomScalePageLayoutView="0" workbookViewId="0" topLeftCell="A1">
      <selection activeCell="I19" sqref="I19"/>
    </sheetView>
  </sheetViews>
  <sheetFormatPr defaultColWidth="9.140625" defaultRowHeight="12.75"/>
  <cols>
    <col min="2" max="2" width="10.140625" style="0" customWidth="1"/>
    <col min="6" max="6" width="11.57421875" style="0" customWidth="1"/>
    <col min="7" max="7" width="10.421875" style="0" customWidth="1"/>
    <col min="8" max="8" width="20.28125" style="0" customWidth="1"/>
    <col min="9" max="9" width="10.421875" style="0" customWidth="1"/>
    <col min="10" max="10" width="17.8515625" style="0" customWidth="1"/>
    <col min="11" max="11" width="12.00390625" style="0" customWidth="1"/>
  </cols>
  <sheetData>
    <row r="1" spans="1:11" ht="18">
      <c r="A1" s="746" t="s">
        <v>0</v>
      </c>
      <c r="B1" s="746"/>
      <c r="C1" s="746"/>
      <c r="D1" s="746"/>
      <c r="E1" s="746"/>
      <c r="F1" s="746"/>
      <c r="G1" s="746"/>
      <c r="H1" s="746"/>
      <c r="I1" s="746"/>
      <c r="J1" s="746"/>
      <c r="K1" s="230" t="s">
        <v>719</v>
      </c>
    </row>
    <row r="2" spans="1:11" ht="21">
      <c r="A2" s="842" t="s">
        <v>753</v>
      </c>
      <c r="B2" s="842"/>
      <c r="C2" s="842"/>
      <c r="D2" s="842"/>
      <c r="E2" s="842"/>
      <c r="F2" s="842"/>
      <c r="G2" s="842"/>
      <c r="H2" s="842"/>
      <c r="I2" s="842"/>
      <c r="J2" s="842"/>
      <c r="K2" s="842"/>
    </row>
    <row r="3" spans="1:9" ht="15">
      <c r="A3" s="194"/>
      <c r="B3" s="194"/>
      <c r="C3" s="194"/>
      <c r="D3" s="194"/>
      <c r="E3" s="194"/>
      <c r="F3" s="194"/>
      <c r="G3" s="194"/>
      <c r="H3" s="194"/>
      <c r="I3" s="194"/>
    </row>
    <row r="4" spans="1:9" ht="18">
      <c r="A4" s="746" t="s">
        <v>718</v>
      </c>
      <c r="B4" s="746"/>
      <c r="C4" s="746"/>
      <c r="D4" s="746"/>
      <c r="E4" s="746"/>
      <c r="F4" s="746"/>
      <c r="G4" s="746"/>
      <c r="H4" s="746"/>
      <c r="I4" s="746"/>
    </row>
    <row r="5" spans="1:9" ht="15">
      <c r="A5" s="195" t="s">
        <v>653</v>
      </c>
      <c r="B5" s="195"/>
      <c r="C5" s="195"/>
      <c r="D5" s="195"/>
      <c r="E5" s="195"/>
      <c r="F5" s="195"/>
      <c r="G5" s="195"/>
      <c r="H5" s="195"/>
      <c r="I5" s="194" t="s">
        <v>899</v>
      </c>
    </row>
    <row r="6" spans="1:10" ht="25.5" customHeight="1">
      <c r="A6" s="853" t="s">
        <v>2</v>
      </c>
      <c r="B6" s="853" t="s">
        <v>432</v>
      </c>
      <c r="C6" s="675" t="s">
        <v>433</v>
      </c>
      <c r="D6" s="675"/>
      <c r="E6" s="675"/>
      <c r="F6" s="848" t="s">
        <v>436</v>
      </c>
      <c r="G6" s="849"/>
      <c r="H6" s="849"/>
      <c r="I6" s="850"/>
      <c r="J6" s="851" t="s">
        <v>440</v>
      </c>
    </row>
    <row r="7" spans="1:10" ht="52.5" customHeight="1">
      <c r="A7" s="853"/>
      <c r="B7" s="853"/>
      <c r="C7" s="36" t="s">
        <v>106</v>
      </c>
      <c r="D7" s="36" t="s">
        <v>434</v>
      </c>
      <c r="E7" s="36" t="s">
        <v>435</v>
      </c>
      <c r="F7" s="223" t="s">
        <v>437</v>
      </c>
      <c r="G7" s="223" t="s">
        <v>438</v>
      </c>
      <c r="H7" s="223" t="s">
        <v>439</v>
      </c>
      <c r="I7" s="223" t="s">
        <v>49</v>
      </c>
      <c r="J7" s="852"/>
    </row>
    <row r="8" spans="1:10" ht="15">
      <c r="A8" s="197" t="s">
        <v>296</v>
      </c>
      <c r="B8" s="197" t="s">
        <v>297</v>
      </c>
      <c r="C8" s="197" t="s">
        <v>298</v>
      </c>
      <c r="D8" s="197" t="s">
        <v>299</v>
      </c>
      <c r="E8" s="197" t="s">
        <v>300</v>
      </c>
      <c r="F8" s="197" t="s">
        <v>303</v>
      </c>
      <c r="G8" s="197" t="s">
        <v>315</v>
      </c>
      <c r="H8" s="197" t="s">
        <v>316</v>
      </c>
      <c r="I8" s="197" t="s">
        <v>317</v>
      </c>
      <c r="J8" s="197" t="s">
        <v>345</v>
      </c>
    </row>
    <row r="9" spans="1:10" ht="12.75">
      <c r="A9" s="149">
        <v>1</v>
      </c>
      <c r="B9" s="149">
        <v>0</v>
      </c>
      <c r="C9" s="149">
        <v>0</v>
      </c>
      <c r="D9" s="149">
        <v>0</v>
      </c>
      <c r="E9" s="149">
        <v>0</v>
      </c>
      <c r="F9" s="149">
        <v>0</v>
      </c>
      <c r="G9" s="149">
        <v>0</v>
      </c>
      <c r="H9" s="149">
        <v>0</v>
      </c>
      <c r="I9" s="149">
        <v>0</v>
      </c>
      <c r="J9" s="149">
        <v>0</v>
      </c>
    </row>
    <row r="10" spans="1:10" ht="12.75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2.7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ht="12.7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3" ht="12.75">
      <c r="A13" s="8"/>
      <c r="B13" s="8"/>
      <c r="C13" s="8"/>
      <c r="D13" s="8"/>
      <c r="E13" s="8"/>
      <c r="F13" s="8"/>
      <c r="G13" s="8"/>
      <c r="H13" s="8"/>
      <c r="I13" s="8"/>
      <c r="J13" s="8"/>
      <c r="M13" s="14" t="s">
        <v>441</v>
      </c>
    </row>
    <row r="14" spans="1:10" ht="12.7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12.75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2.7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12.75">
      <c r="A17" s="8"/>
      <c r="B17" s="8"/>
      <c r="C17" s="8"/>
      <c r="D17" s="8"/>
      <c r="E17" s="8"/>
      <c r="F17" s="8"/>
      <c r="G17" s="8"/>
      <c r="H17" s="8"/>
      <c r="I17" s="8"/>
      <c r="J17" s="8"/>
    </row>
    <row r="20" spans="5:6" ht="12.75" customHeight="1">
      <c r="E20" t="s">
        <v>676</v>
      </c>
      <c r="F20" t="s">
        <v>677</v>
      </c>
    </row>
    <row r="21" ht="12.75" customHeight="1"/>
    <row r="22" ht="12.75" customHeight="1"/>
    <row r="31" spans="1:11" ht="12.75">
      <c r="A31" s="200"/>
      <c r="B31" s="200"/>
      <c r="C31" s="200"/>
      <c r="D31" s="200"/>
      <c r="I31" s="744" t="s">
        <v>13</v>
      </c>
      <c r="J31" s="744"/>
      <c r="K31" s="744"/>
    </row>
    <row r="32" spans="1:11" ht="12.75">
      <c r="A32" s="200"/>
      <c r="B32" s="200"/>
      <c r="C32" s="200"/>
      <c r="D32" s="200"/>
      <c r="I32" s="744" t="s">
        <v>14</v>
      </c>
      <c r="J32" s="744"/>
      <c r="K32" s="744"/>
    </row>
    <row r="33" spans="1:11" ht="18" customHeight="1">
      <c r="A33" s="744" t="s">
        <v>89</v>
      </c>
      <c r="B33" s="744"/>
      <c r="C33" s="744"/>
      <c r="D33" s="744"/>
      <c r="E33" s="744"/>
      <c r="F33" s="744"/>
      <c r="G33" s="744"/>
      <c r="H33" s="744"/>
      <c r="I33" s="744"/>
      <c r="J33" s="744"/>
      <c r="K33" s="744"/>
    </row>
    <row r="34" spans="1:10" ht="12.75">
      <c r="A34" s="200" t="s">
        <v>12</v>
      </c>
      <c r="C34" s="200"/>
      <c r="D34" s="200"/>
      <c r="J34" s="202" t="s">
        <v>86</v>
      </c>
    </row>
  </sheetData>
  <sheetProtection/>
  <mergeCells count="11">
    <mergeCell ref="A2:K2"/>
    <mergeCell ref="F6:I6"/>
    <mergeCell ref="J6:J7"/>
    <mergeCell ref="I31:K31"/>
    <mergeCell ref="I32:K32"/>
    <mergeCell ref="A33:K33"/>
    <mergeCell ref="A1:J1"/>
    <mergeCell ref="A4:I4"/>
    <mergeCell ref="A6:A7"/>
    <mergeCell ref="B6:B7"/>
    <mergeCell ref="C6:E6"/>
  </mergeCells>
  <printOptions horizontalCentered="1"/>
  <pageMargins left="0.708661417322835" right="0.708661417322835" top="1.236220472" bottom="0" header="0.31496062992126" footer="0.31496062992126"/>
  <pageSetup fitToHeight="1" fitToWidth="1" horizontalDpi="600" verticalDpi="600" orientation="landscape" paperSize="9" scale="98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="80" zoomScaleSheetLayoutView="80" zoomScalePageLayoutView="0" workbookViewId="0" topLeftCell="A8">
      <selection activeCell="E29" sqref="E29"/>
    </sheetView>
  </sheetViews>
  <sheetFormatPr defaultColWidth="9.140625" defaultRowHeight="12.75"/>
  <cols>
    <col min="1" max="1" width="5.28125" style="200" customWidth="1"/>
    <col min="2" max="2" width="8.57421875" style="200" customWidth="1"/>
    <col min="3" max="3" width="32.140625" style="200" customWidth="1"/>
    <col min="4" max="4" width="15.140625" style="200" customWidth="1"/>
    <col min="5" max="5" width="11.7109375" style="200" customWidth="1"/>
    <col min="6" max="6" width="26.8515625" style="200" customWidth="1"/>
    <col min="7" max="7" width="41.28125" style="200" customWidth="1"/>
    <col min="8" max="8" width="12.57421875" style="200" customWidth="1"/>
    <col min="9" max="9" width="11.8515625" style="200" customWidth="1"/>
    <col min="10" max="10" width="12.00390625" style="200" customWidth="1"/>
    <col min="11" max="11" width="11.8515625" style="200" customWidth="1"/>
    <col min="12" max="12" width="20.140625" style="200" customWidth="1"/>
    <col min="13" max="16384" width="9.140625" style="200" customWidth="1"/>
  </cols>
  <sheetData>
    <row r="1" spans="1:11" ht="12.75">
      <c r="A1" s="207" t="s">
        <v>11</v>
      </c>
      <c r="B1" s="207"/>
      <c r="C1" s="207"/>
      <c r="D1" s="207"/>
      <c r="E1" s="207"/>
      <c r="F1" s="207"/>
      <c r="G1" s="207"/>
      <c r="H1" s="423" t="s">
        <v>721</v>
      </c>
      <c r="I1" s="206"/>
      <c r="J1" s="205"/>
      <c r="K1" s="202"/>
    </row>
    <row r="2" spans="1:12" s="204" customFormat="1" ht="15.75">
      <c r="A2" s="856" t="s">
        <v>0</v>
      </c>
      <c r="B2" s="856"/>
      <c r="C2" s="856"/>
      <c r="D2" s="856"/>
      <c r="E2" s="856"/>
      <c r="F2" s="856"/>
      <c r="G2" s="856"/>
      <c r="H2" s="856"/>
      <c r="I2" s="856"/>
      <c r="J2" s="424"/>
      <c r="K2" s="424"/>
      <c r="L2" s="424"/>
    </row>
    <row r="3" spans="1:12" s="204" customFormat="1" ht="20.25" customHeight="1">
      <c r="A3" s="855" t="s">
        <v>753</v>
      </c>
      <c r="B3" s="855"/>
      <c r="C3" s="855"/>
      <c r="D3" s="855"/>
      <c r="E3" s="855"/>
      <c r="F3" s="855"/>
      <c r="G3" s="855"/>
      <c r="H3" s="855"/>
      <c r="I3" s="855"/>
      <c r="J3" s="425"/>
      <c r="K3" s="425"/>
      <c r="L3" s="425"/>
    </row>
    <row r="4" spans="1:12" ht="12.75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s="204" customFormat="1" ht="15.75">
      <c r="A5" s="854" t="s">
        <v>720</v>
      </c>
      <c r="B5" s="854"/>
      <c r="C5" s="854"/>
      <c r="D5" s="854"/>
      <c r="E5" s="854"/>
      <c r="F5" s="854"/>
      <c r="G5" s="854"/>
      <c r="H5" s="854"/>
      <c r="I5" s="854"/>
      <c r="J5" s="426"/>
      <c r="K5" s="426"/>
      <c r="L5" s="426"/>
    </row>
    <row r="6" spans="1:12" ht="12.75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</row>
    <row r="7" spans="1:12" ht="12.75">
      <c r="A7" s="863" t="s">
        <v>183</v>
      </c>
      <c r="B7" s="863"/>
      <c r="C7" s="206" t="s">
        <v>654</v>
      </c>
      <c r="D7" s="206"/>
      <c r="E7" s="206"/>
      <c r="F7" s="206"/>
      <c r="G7" s="206"/>
      <c r="H7" s="206"/>
      <c r="I7" s="206"/>
      <c r="J7" s="206"/>
      <c r="K7" s="206"/>
      <c r="L7" s="207"/>
    </row>
    <row r="8" spans="10:12" ht="12.75">
      <c r="J8" s="207"/>
      <c r="K8" s="207"/>
      <c r="L8" s="207"/>
    </row>
    <row r="9" spans="1:12" ht="13.5" customHeight="1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07"/>
    </row>
    <row r="10" spans="1:13" s="207" customFormat="1" ht="12.75">
      <c r="A10" s="200"/>
      <c r="B10" s="200"/>
      <c r="C10" s="200"/>
      <c r="D10" s="200"/>
      <c r="E10" s="200"/>
      <c r="F10" s="200"/>
      <c r="G10" s="606" t="s">
        <v>899</v>
      </c>
      <c r="H10" s="200"/>
      <c r="I10" s="200"/>
      <c r="K10" s="107"/>
      <c r="L10" s="107"/>
      <c r="M10" s="107"/>
    </row>
    <row r="11" spans="1:7" s="207" customFormat="1" ht="39.75" customHeight="1">
      <c r="A11" s="208"/>
      <c r="B11" s="858" t="s">
        <v>309</v>
      </c>
      <c r="C11" s="858" t="s">
        <v>310</v>
      </c>
      <c r="D11" s="860" t="s">
        <v>311</v>
      </c>
      <c r="E11" s="861"/>
      <c r="F11" s="861"/>
      <c r="G11" s="862"/>
    </row>
    <row r="12" spans="1:7" s="207" customFormat="1" ht="25.5">
      <c r="A12" s="209"/>
      <c r="B12" s="859"/>
      <c r="C12" s="859"/>
      <c r="D12" s="214" t="s">
        <v>312</v>
      </c>
      <c r="E12" s="214" t="s">
        <v>313</v>
      </c>
      <c r="F12" s="214" t="s">
        <v>314</v>
      </c>
      <c r="G12" s="214" t="s">
        <v>19</v>
      </c>
    </row>
    <row r="13" spans="1:7" s="207" customFormat="1" ht="15">
      <c r="A13" s="209"/>
      <c r="B13" s="215" t="s">
        <v>296</v>
      </c>
      <c r="C13" s="215" t="s">
        <v>297</v>
      </c>
      <c r="D13" s="215" t="s">
        <v>298</v>
      </c>
      <c r="E13" s="215" t="s">
        <v>299</v>
      </c>
      <c r="F13" s="215" t="s">
        <v>300</v>
      </c>
      <c r="G13" s="375" t="s">
        <v>301</v>
      </c>
    </row>
    <row r="14" spans="2:12" s="216" customFormat="1" ht="15" customHeight="1">
      <c r="B14" s="217" t="s">
        <v>31</v>
      </c>
      <c r="C14" s="376" t="s">
        <v>318</v>
      </c>
      <c r="D14" s="377"/>
      <c r="E14" s="377"/>
      <c r="F14" s="377"/>
      <c r="G14" s="379"/>
      <c r="H14" s="377"/>
      <c r="I14" s="377"/>
      <c r="J14" s="377"/>
      <c r="K14" s="377"/>
      <c r="L14" s="378"/>
    </row>
    <row r="15" spans="2:12" s="218" customFormat="1" ht="27.75" customHeight="1">
      <c r="B15" s="352"/>
      <c r="C15" s="616" t="s">
        <v>667</v>
      </c>
      <c r="D15" s="322">
        <v>1</v>
      </c>
      <c r="E15" s="322">
        <v>0</v>
      </c>
      <c r="F15" s="322">
        <v>0</v>
      </c>
      <c r="G15" s="322">
        <f aca="true" t="shared" si="0" ref="G15:G20">SUM(D15:F15)</f>
        <v>1</v>
      </c>
      <c r="H15" s="216"/>
      <c r="I15" s="216"/>
      <c r="J15" s="216"/>
      <c r="K15" s="216"/>
      <c r="L15" s="216"/>
    </row>
    <row r="16" spans="1:7" ht="30.75" customHeight="1">
      <c r="A16" s="211"/>
      <c r="B16" s="352"/>
      <c r="C16" s="617" t="s">
        <v>668</v>
      </c>
      <c r="D16" s="618">
        <v>1</v>
      </c>
      <c r="E16" s="618">
        <v>4</v>
      </c>
      <c r="F16" s="322">
        <v>0</v>
      </c>
      <c r="G16" s="618">
        <f t="shared" si="0"/>
        <v>5</v>
      </c>
    </row>
    <row r="17" spans="2:7" ht="30" customHeight="1">
      <c r="B17" s="352"/>
      <c r="C17" s="617" t="s">
        <v>669</v>
      </c>
      <c r="D17" s="618">
        <v>0</v>
      </c>
      <c r="E17" s="618">
        <v>3</v>
      </c>
      <c r="F17" s="322">
        <v>0</v>
      </c>
      <c r="G17" s="618">
        <f t="shared" si="0"/>
        <v>3</v>
      </c>
    </row>
    <row r="18" spans="2:7" s="133" customFormat="1" ht="24" customHeight="1">
      <c r="B18" s="352"/>
      <c r="C18" s="617" t="s">
        <v>670</v>
      </c>
      <c r="D18" s="618">
        <v>1</v>
      </c>
      <c r="E18" s="618">
        <v>4</v>
      </c>
      <c r="F18" s="618">
        <v>1</v>
      </c>
      <c r="G18" s="618">
        <f t="shared" si="0"/>
        <v>6</v>
      </c>
    </row>
    <row r="19" spans="2:7" s="133" customFormat="1" ht="23.25" customHeight="1">
      <c r="B19" s="352"/>
      <c r="C19" s="617" t="s">
        <v>956</v>
      </c>
      <c r="D19" s="618">
        <v>0</v>
      </c>
      <c r="E19" s="618">
        <v>1</v>
      </c>
      <c r="F19" s="618">
        <v>1</v>
      </c>
      <c r="G19" s="618">
        <f t="shared" si="0"/>
        <v>2</v>
      </c>
    </row>
    <row r="20" spans="2:12" s="133" customFormat="1" ht="30" customHeight="1">
      <c r="B20" s="158"/>
      <c r="C20" s="617" t="s">
        <v>671</v>
      </c>
      <c r="D20" s="618">
        <v>0</v>
      </c>
      <c r="E20" s="618">
        <v>0</v>
      </c>
      <c r="F20" s="618">
        <v>0</v>
      </c>
      <c r="G20" s="618">
        <f t="shared" si="0"/>
        <v>0</v>
      </c>
      <c r="H20" s="374"/>
      <c r="I20" s="374"/>
      <c r="J20" s="374"/>
      <c r="K20" s="374"/>
      <c r="L20" s="374"/>
    </row>
    <row r="21" spans="2:12" s="133" customFormat="1" ht="33" customHeight="1">
      <c r="B21" s="217" t="s">
        <v>35</v>
      </c>
      <c r="C21" s="376" t="s">
        <v>515</v>
      </c>
      <c r="D21" s="377"/>
      <c r="E21" s="377"/>
      <c r="F21" s="377"/>
      <c r="G21" s="379"/>
      <c r="H21" s="377"/>
      <c r="I21" s="377"/>
      <c r="J21" s="377"/>
      <c r="K21" s="377"/>
      <c r="L21" s="378"/>
    </row>
    <row r="22" spans="1:12" s="133" customFormat="1" ht="29.25" customHeight="1">
      <c r="A22" s="212" t="s">
        <v>308</v>
      </c>
      <c r="B22" s="335"/>
      <c r="C22" s="619" t="s">
        <v>672</v>
      </c>
      <c r="D22" s="335">
        <v>1</v>
      </c>
      <c r="E22" s="335">
        <v>0</v>
      </c>
      <c r="F22" s="335">
        <v>0</v>
      </c>
      <c r="G22" s="335"/>
      <c r="H22" s="374"/>
      <c r="I22" s="374"/>
      <c r="J22" s="374"/>
      <c r="K22" s="374"/>
      <c r="L22" s="374"/>
    </row>
    <row r="23" spans="2:7" ht="27.75" customHeight="1">
      <c r="B23" s="217"/>
      <c r="C23" s="219" t="s">
        <v>673</v>
      </c>
      <c r="D23" s="217">
        <v>1</v>
      </c>
      <c r="E23" s="217">
        <v>4</v>
      </c>
      <c r="F23" s="217">
        <v>0</v>
      </c>
      <c r="G23" s="217"/>
    </row>
    <row r="24" spans="2:7" ht="9" customHeight="1">
      <c r="B24" s="137"/>
      <c r="C24" s="219"/>
      <c r="D24" s="217"/>
      <c r="E24" s="217"/>
      <c r="F24" s="217"/>
      <c r="G24" s="217"/>
    </row>
    <row r="25" spans="2:12" ht="12.75"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</row>
    <row r="26" spans="2:12" ht="12.75"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</row>
    <row r="27" spans="2:12" ht="12.75"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</row>
    <row r="28" spans="2:12" ht="12.75" customHeight="1"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</row>
    <row r="29" spans="2:12" ht="12.75" customHeight="1"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</row>
    <row r="30" spans="2:12" ht="12.75" customHeight="1"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</row>
    <row r="31" spans="2:12" ht="12.75"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</row>
    <row r="32" spans="2:12" ht="12.75"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</row>
    <row r="33" spans="5:12" ht="12.75">
      <c r="E33" s="207"/>
      <c r="G33" s="385" t="s">
        <v>722</v>
      </c>
      <c r="I33" s="857"/>
      <c r="J33" s="857"/>
      <c r="K33" s="857"/>
      <c r="L33" s="857"/>
    </row>
    <row r="34" spans="7:12" ht="12.75">
      <c r="G34" s="385" t="s">
        <v>723</v>
      </c>
      <c r="I34" s="857"/>
      <c r="J34" s="857"/>
      <c r="K34" s="857"/>
      <c r="L34" s="857"/>
    </row>
    <row r="35" spans="7:12" ht="12.75">
      <c r="G35" s="385" t="s">
        <v>724</v>
      </c>
      <c r="I35" s="857"/>
      <c r="J35" s="857"/>
      <c r="K35" s="857"/>
      <c r="L35" s="857"/>
    </row>
    <row r="36" ht="12.75">
      <c r="B36" s="200" t="s">
        <v>12</v>
      </c>
    </row>
  </sheetData>
  <sheetProtection/>
  <mergeCells count="10">
    <mergeCell ref="A5:I5"/>
    <mergeCell ref="A3:I3"/>
    <mergeCell ref="A2:I2"/>
    <mergeCell ref="I34:L34"/>
    <mergeCell ref="I35:L35"/>
    <mergeCell ref="B11:B12"/>
    <mergeCell ref="C11:C12"/>
    <mergeCell ref="D11:G11"/>
    <mergeCell ref="A7:B7"/>
    <mergeCell ref="I33:L33"/>
  </mergeCells>
  <printOptions horizontalCentered="1"/>
  <pageMargins left="0.7086614173228347" right="0.7086614173228347" top="0.8267716535433072" bottom="0" header="0.31496062992125984" footer="0.31496062992125984"/>
  <pageSetup horizontalDpi="600" verticalDpi="600" orientation="landscape" paperSize="9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G12" sqref="E12:G12"/>
    </sheetView>
  </sheetViews>
  <sheetFormatPr defaultColWidth="9.140625" defaultRowHeight="12.75"/>
  <cols>
    <col min="2" max="2" width="13.8515625" style="0" customWidth="1"/>
    <col min="3" max="3" width="12.8515625" style="0" customWidth="1"/>
    <col min="4" max="4" width="21.8515625" style="0" customWidth="1"/>
    <col min="5" max="5" width="17.140625" style="0" customWidth="1"/>
    <col min="6" max="6" width="20.421875" style="0" customWidth="1"/>
    <col min="7" max="7" width="33.00390625" style="0" customWidth="1"/>
  </cols>
  <sheetData>
    <row r="1" spans="1:8" ht="18">
      <c r="A1" s="746" t="s">
        <v>0</v>
      </c>
      <c r="B1" s="746"/>
      <c r="C1" s="746"/>
      <c r="D1" s="746"/>
      <c r="E1" s="746"/>
      <c r="F1" s="746"/>
      <c r="G1" s="474" t="s">
        <v>820</v>
      </c>
      <c r="H1" s="474"/>
    </row>
    <row r="2" spans="1:7" ht="21">
      <c r="A2" s="842" t="s">
        <v>753</v>
      </c>
      <c r="B2" s="842"/>
      <c r="C2" s="842"/>
      <c r="D2" s="842"/>
      <c r="E2" s="842"/>
      <c r="F2" s="842"/>
      <c r="G2" s="842"/>
    </row>
    <row r="3" spans="1:2" ht="15">
      <c r="A3" s="194"/>
      <c r="B3" s="194"/>
    </row>
    <row r="4" spans="1:7" ht="18">
      <c r="A4" s="748" t="s">
        <v>821</v>
      </c>
      <c r="B4" s="748"/>
      <c r="C4" s="748"/>
      <c r="D4" s="748"/>
      <c r="E4" s="748"/>
      <c r="F4" s="748"/>
      <c r="G4" s="748"/>
    </row>
    <row r="5" spans="1:2" ht="15">
      <c r="A5" s="195" t="s">
        <v>686</v>
      </c>
      <c r="B5" s="195"/>
    </row>
    <row r="6" spans="1:7" ht="15">
      <c r="A6" s="195"/>
      <c r="B6" s="195"/>
      <c r="F6" s="749" t="s">
        <v>899</v>
      </c>
      <c r="G6" s="749"/>
    </row>
    <row r="7" spans="1:7" ht="72" customHeight="1">
      <c r="A7" s="196" t="s">
        <v>2</v>
      </c>
      <c r="B7" s="443" t="s">
        <v>3</v>
      </c>
      <c r="C7" s="472" t="s">
        <v>822</v>
      </c>
      <c r="D7" s="472" t="s">
        <v>823</v>
      </c>
      <c r="E7" s="472" t="s">
        <v>824</v>
      </c>
      <c r="F7" s="472" t="s">
        <v>825</v>
      </c>
      <c r="G7" s="472" t="s">
        <v>826</v>
      </c>
    </row>
    <row r="8" spans="1:7" ht="15">
      <c r="A8" s="197" t="s">
        <v>296</v>
      </c>
      <c r="B8" s="197" t="s">
        <v>297</v>
      </c>
      <c r="C8" s="197" t="s">
        <v>298</v>
      </c>
      <c r="D8" s="197" t="s">
        <v>299</v>
      </c>
      <c r="E8" s="197" t="s">
        <v>300</v>
      </c>
      <c r="F8" s="197" t="s">
        <v>301</v>
      </c>
      <c r="G8" s="197" t="s">
        <v>302</v>
      </c>
    </row>
    <row r="9" spans="1:7" ht="22.5" customHeight="1">
      <c r="A9" s="309">
        <v>1</v>
      </c>
      <c r="B9" s="364" t="s">
        <v>641</v>
      </c>
      <c r="C9" s="480">
        <v>273</v>
      </c>
      <c r="D9" s="480">
        <v>150</v>
      </c>
      <c r="E9" s="480">
        <v>10</v>
      </c>
      <c r="F9" s="480">
        <v>0</v>
      </c>
      <c r="G9" s="480">
        <v>40</v>
      </c>
    </row>
    <row r="10" spans="1:7" ht="23.25" customHeight="1">
      <c r="A10" s="309">
        <v>2</v>
      </c>
      <c r="B10" s="364" t="s">
        <v>642</v>
      </c>
      <c r="C10" s="480">
        <v>242</v>
      </c>
      <c r="D10" s="480">
        <v>112</v>
      </c>
      <c r="E10" s="480">
        <v>6</v>
      </c>
      <c r="F10" s="480">
        <v>10</v>
      </c>
      <c r="G10" s="481">
        <v>20</v>
      </c>
    </row>
    <row r="11" spans="1:7" ht="18.75" customHeight="1">
      <c r="A11" s="309">
        <v>3</v>
      </c>
      <c r="B11" s="364" t="s">
        <v>643</v>
      </c>
      <c r="C11" s="480">
        <v>95</v>
      </c>
      <c r="D11" s="480">
        <v>30</v>
      </c>
      <c r="E11" s="480">
        <v>10</v>
      </c>
      <c r="F11" s="480">
        <v>7</v>
      </c>
      <c r="G11" s="480">
        <v>7</v>
      </c>
    </row>
    <row r="12" spans="1:7" ht="18.75" customHeight="1">
      <c r="A12" s="309">
        <v>4</v>
      </c>
      <c r="B12" s="364" t="s">
        <v>644</v>
      </c>
      <c r="C12" s="480">
        <v>258</v>
      </c>
      <c r="D12" s="480">
        <v>55</v>
      </c>
      <c r="E12" s="480">
        <v>5</v>
      </c>
      <c r="F12" s="480">
        <v>6</v>
      </c>
      <c r="G12" s="480">
        <v>4</v>
      </c>
    </row>
    <row r="13" spans="1:7" ht="23.25" customHeight="1">
      <c r="A13" s="479"/>
      <c r="B13" s="478" t="s">
        <v>19</v>
      </c>
      <c r="C13" s="482">
        <f>SUM(C9:C12)</f>
        <v>868</v>
      </c>
      <c r="D13" s="482">
        <f>SUM(D9:D12)</f>
        <v>347</v>
      </c>
      <c r="E13" s="482">
        <f>SUM(E9:E12)</f>
        <v>31</v>
      </c>
      <c r="F13" s="482">
        <f>SUM(F9:F12)</f>
        <v>23</v>
      </c>
      <c r="G13" s="482">
        <f>SUM(G9:G12)</f>
        <v>71</v>
      </c>
    </row>
    <row r="14" spans="1:7" ht="12.75">
      <c r="A14" s="476"/>
      <c r="B14" s="476"/>
      <c r="C14" s="477"/>
      <c r="D14" s="477"/>
      <c r="E14" s="477"/>
      <c r="F14" s="477"/>
      <c r="G14" s="477"/>
    </row>
    <row r="15" spans="1:7" ht="12.75">
      <c r="A15" s="11"/>
      <c r="B15" s="11"/>
      <c r="C15" s="475"/>
      <c r="D15" s="475"/>
      <c r="E15" s="475"/>
      <c r="F15" s="475"/>
      <c r="G15" s="475"/>
    </row>
    <row r="16" spans="1:7" ht="12.75">
      <c r="A16" s="11"/>
      <c r="B16" s="11"/>
      <c r="C16" s="475"/>
      <c r="D16" s="475"/>
      <c r="E16" s="475"/>
      <c r="F16" s="475"/>
      <c r="G16" s="475"/>
    </row>
    <row r="18" ht="12.75">
      <c r="A18" s="199"/>
    </row>
    <row r="21" spans="1:7" ht="12.75">
      <c r="A21" s="473"/>
      <c r="B21" s="473"/>
      <c r="C21" s="473"/>
      <c r="D21" s="473"/>
      <c r="E21" s="473"/>
      <c r="F21" s="864" t="s">
        <v>13</v>
      </c>
      <c r="G21" s="864"/>
    </row>
    <row r="22" spans="1:7" ht="12.75">
      <c r="A22" s="473"/>
      <c r="B22" s="473"/>
      <c r="C22" s="473"/>
      <c r="D22" s="473"/>
      <c r="E22" s="473"/>
      <c r="F22" s="864" t="s">
        <v>14</v>
      </c>
      <c r="G22" s="864"/>
    </row>
    <row r="23" spans="1:7" ht="12.75">
      <c r="A23" s="473"/>
      <c r="B23" s="473"/>
      <c r="C23" s="473"/>
      <c r="D23" s="473"/>
      <c r="E23" s="473"/>
      <c r="F23" s="864" t="s">
        <v>89</v>
      </c>
      <c r="G23" s="864"/>
    </row>
    <row r="24" spans="1:7" ht="12.75">
      <c r="A24" s="473" t="s">
        <v>12</v>
      </c>
      <c r="C24" s="473"/>
      <c r="D24" s="473"/>
      <c r="E24" s="473"/>
      <c r="F24" s="865" t="s">
        <v>86</v>
      </c>
      <c r="G24" s="865"/>
    </row>
  </sheetData>
  <sheetProtection/>
  <mergeCells count="8">
    <mergeCell ref="F23:G23"/>
    <mergeCell ref="F24:G24"/>
    <mergeCell ref="A1:F1"/>
    <mergeCell ref="A2:G2"/>
    <mergeCell ref="A4:G4"/>
    <mergeCell ref="F6:G6"/>
    <mergeCell ref="F21:G21"/>
    <mergeCell ref="F22:G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Q10" sqref="Q10"/>
    </sheetView>
  </sheetViews>
  <sheetFormatPr defaultColWidth="9.140625" defaultRowHeight="12.75"/>
  <sheetData>
    <row r="1" spans="1:15" ht="18">
      <c r="A1" s="746" t="s">
        <v>0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866" t="s">
        <v>926</v>
      </c>
      <c r="O1" s="866"/>
    </row>
    <row r="2" spans="1:14" ht="21">
      <c r="A2" s="842" t="s">
        <v>753</v>
      </c>
      <c r="B2" s="842"/>
      <c r="C2" s="842"/>
      <c r="D2" s="842"/>
      <c r="E2" s="842"/>
      <c r="F2" s="842"/>
      <c r="G2" s="842"/>
      <c r="H2" s="842"/>
      <c r="I2" s="842"/>
      <c r="J2" s="842"/>
      <c r="K2" s="842"/>
      <c r="L2" s="842"/>
      <c r="M2" s="842"/>
      <c r="N2" s="842"/>
    </row>
    <row r="3" spans="1:2" ht="15">
      <c r="A3" s="194"/>
      <c r="B3" s="194"/>
    </row>
    <row r="4" spans="1:14" ht="18">
      <c r="A4" s="748" t="s">
        <v>927</v>
      </c>
      <c r="B4" s="748"/>
      <c r="C4" s="748"/>
      <c r="D4" s="748"/>
      <c r="E4" s="748"/>
      <c r="F4" s="748"/>
      <c r="G4" s="748"/>
      <c r="H4" s="748"/>
      <c r="I4" s="748"/>
      <c r="J4" s="748"/>
      <c r="K4" s="748"/>
      <c r="L4" s="748"/>
      <c r="M4" s="748"/>
      <c r="N4" s="748"/>
    </row>
    <row r="5" spans="1:2" ht="15">
      <c r="A5" s="195" t="s">
        <v>686</v>
      </c>
      <c r="B5" s="195"/>
    </row>
    <row r="6" spans="1:15" ht="15">
      <c r="A6" s="195"/>
      <c r="B6" s="195"/>
      <c r="M6" s="827" t="s">
        <v>899</v>
      </c>
      <c r="N6" s="827"/>
      <c r="O6" s="827"/>
    </row>
    <row r="7" spans="1:15" ht="12.75">
      <c r="A7" s="853" t="s">
        <v>2</v>
      </c>
      <c r="B7" s="853" t="s">
        <v>3</v>
      </c>
      <c r="C7" s="867" t="s">
        <v>928</v>
      </c>
      <c r="D7" s="870" t="s">
        <v>929</v>
      </c>
      <c r="E7" s="870" t="s">
        <v>930</v>
      </c>
      <c r="F7" s="870" t="s">
        <v>931</v>
      </c>
      <c r="G7" s="870" t="s">
        <v>932</v>
      </c>
      <c r="H7" s="870"/>
      <c r="I7" s="870"/>
      <c r="J7" s="870"/>
      <c r="K7" s="870"/>
      <c r="L7" s="870" t="s">
        <v>933</v>
      </c>
      <c r="M7" s="870" t="s">
        <v>934</v>
      </c>
      <c r="N7" s="870"/>
      <c r="O7" s="870"/>
    </row>
    <row r="8" spans="1:15" ht="12.75">
      <c r="A8" s="853"/>
      <c r="B8" s="853"/>
      <c r="C8" s="868"/>
      <c r="D8" s="870"/>
      <c r="E8" s="870"/>
      <c r="F8" s="870"/>
      <c r="G8" s="870" t="s">
        <v>935</v>
      </c>
      <c r="H8" s="870"/>
      <c r="I8" s="870" t="s">
        <v>936</v>
      </c>
      <c r="J8" s="870" t="s">
        <v>937</v>
      </c>
      <c r="K8" s="870" t="s">
        <v>938</v>
      </c>
      <c r="L8" s="870"/>
      <c r="M8" s="870" t="s">
        <v>98</v>
      </c>
      <c r="N8" s="870" t="s">
        <v>939</v>
      </c>
      <c r="O8" s="870" t="s">
        <v>940</v>
      </c>
    </row>
    <row r="9" spans="1:15" ht="58.5" customHeight="1">
      <c r="A9" s="853"/>
      <c r="B9" s="853"/>
      <c r="C9" s="869"/>
      <c r="D9" s="870"/>
      <c r="E9" s="870"/>
      <c r="F9" s="870"/>
      <c r="G9" s="566" t="s">
        <v>941</v>
      </c>
      <c r="H9" s="566" t="s">
        <v>942</v>
      </c>
      <c r="I9" s="870"/>
      <c r="J9" s="870"/>
      <c r="K9" s="870"/>
      <c r="L9" s="870"/>
      <c r="M9" s="870"/>
      <c r="N9" s="870"/>
      <c r="O9" s="870"/>
    </row>
    <row r="10" spans="1:15" ht="18.75" customHeight="1" thickBot="1">
      <c r="A10" s="223">
        <v>1</v>
      </c>
      <c r="B10" s="223">
        <v>2</v>
      </c>
      <c r="C10" s="565">
        <v>3</v>
      </c>
      <c r="D10" s="566">
        <v>4</v>
      </c>
      <c r="E10" s="566">
        <v>5</v>
      </c>
      <c r="F10" s="566">
        <v>6</v>
      </c>
      <c r="G10" s="566">
        <v>7</v>
      </c>
      <c r="H10" s="566">
        <v>8</v>
      </c>
      <c r="I10" s="566">
        <v>9</v>
      </c>
      <c r="J10" s="566">
        <v>10</v>
      </c>
      <c r="K10" s="566">
        <v>11</v>
      </c>
      <c r="L10" s="566">
        <v>12</v>
      </c>
      <c r="M10" s="566">
        <v>13</v>
      </c>
      <c r="N10" s="566">
        <v>14</v>
      </c>
      <c r="O10" s="566">
        <v>15</v>
      </c>
    </row>
    <row r="11" spans="1:17" ht="21.75" customHeight="1" thickBot="1">
      <c r="A11" s="309">
        <v>1</v>
      </c>
      <c r="B11" s="309" t="s">
        <v>641</v>
      </c>
      <c r="C11" s="584">
        <v>272</v>
      </c>
      <c r="D11" s="584">
        <v>272</v>
      </c>
      <c r="E11" s="635">
        <v>87</v>
      </c>
      <c r="F11" s="635">
        <v>87</v>
      </c>
      <c r="G11" s="635">
        <v>13</v>
      </c>
      <c r="H11" s="636">
        <v>12</v>
      </c>
      <c r="I11" s="635">
        <v>16</v>
      </c>
      <c r="J11" s="636">
        <v>28</v>
      </c>
      <c r="K11" s="635">
        <v>12</v>
      </c>
      <c r="L11" s="636">
        <v>6</v>
      </c>
      <c r="M11" s="635">
        <v>29</v>
      </c>
      <c r="N11" s="636">
        <v>25</v>
      </c>
      <c r="O11" s="636">
        <v>33</v>
      </c>
      <c r="Q11" s="151"/>
    </row>
    <row r="12" spans="1:17" ht="24.75" customHeight="1" thickBot="1">
      <c r="A12" s="309">
        <v>2</v>
      </c>
      <c r="B12" s="309" t="s">
        <v>642</v>
      </c>
      <c r="C12" s="585">
        <v>242</v>
      </c>
      <c r="D12" s="585">
        <v>242</v>
      </c>
      <c r="E12" s="637">
        <v>23</v>
      </c>
      <c r="F12" s="637">
        <v>23</v>
      </c>
      <c r="G12" s="637">
        <v>5</v>
      </c>
      <c r="H12" s="638">
        <v>3</v>
      </c>
      <c r="I12" s="637">
        <v>0</v>
      </c>
      <c r="J12" s="638">
        <v>10</v>
      </c>
      <c r="K12" s="637">
        <v>5</v>
      </c>
      <c r="L12" s="638">
        <v>0</v>
      </c>
      <c r="M12" s="637">
        <v>8</v>
      </c>
      <c r="N12" s="638">
        <v>12</v>
      </c>
      <c r="O12" s="638">
        <v>3</v>
      </c>
      <c r="Q12" s="151"/>
    </row>
    <row r="13" spans="1:17" ht="24.75" customHeight="1" thickBot="1">
      <c r="A13" s="309">
        <v>3</v>
      </c>
      <c r="B13" s="309" t="s">
        <v>643</v>
      </c>
      <c r="C13" s="585">
        <v>95</v>
      </c>
      <c r="D13" s="585">
        <v>95</v>
      </c>
      <c r="E13" s="637">
        <v>4</v>
      </c>
      <c r="F13" s="637">
        <v>4</v>
      </c>
      <c r="G13" s="637">
        <v>1</v>
      </c>
      <c r="H13" s="638">
        <v>0</v>
      </c>
      <c r="I13" s="637">
        <v>0</v>
      </c>
      <c r="J13" s="638">
        <v>0</v>
      </c>
      <c r="K13" s="637">
        <v>3</v>
      </c>
      <c r="L13" s="638">
        <v>0</v>
      </c>
      <c r="M13" s="637">
        <v>2</v>
      </c>
      <c r="N13" s="638">
        <v>2</v>
      </c>
      <c r="O13" s="638">
        <v>0</v>
      </c>
      <c r="Q13" s="151"/>
    </row>
    <row r="14" spans="1:17" ht="27" customHeight="1" thickBot="1">
      <c r="A14" s="309">
        <v>4</v>
      </c>
      <c r="B14" s="309" t="s">
        <v>644</v>
      </c>
      <c r="C14" s="585">
        <v>258</v>
      </c>
      <c r="D14" s="585">
        <v>258</v>
      </c>
      <c r="E14" s="637">
        <v>11</v>
      </c>
      <c r="F14" s="637">
        <v>11</v>
      </c>
      <c r="G14" s="637">
        <v>4</v>
      </c>
      <c r="H14" s="638">
        <v>3</v>
      </c>
      <c r="I14" s="637">
        <v>0</v>
      </c>
      <c r="J14" s="638">
        <v>3</v>
      </c>
      <c r="K14" s="637">
        <v>1</v>
      </c>
      <c r="L14" s="638">
        <v>0</v>
      </c>
      <c r="M14" s="637">
        <v>8</v>
      </c>
      <c r="N14" s="638">
        <v>1</v>
      </c>
      <c r="O14" s="638">
        <v>2</v>
      </c>
      <c r="Q14" s="151"/>
    </row>
    <row r="15" spans="1:17" ht="13.5" thickBot="1">
      <c r="A15" s="479"/>
      <c r="B15" s="479" t="s">
        <v>19</v>
      </c>
      <c r="C15" s="586">
        <f aca="true" t="shared" si="0" ref="C15:O15">SUM(C11:C14)</f>
        <v>867</v>
      </c>
      <c r="D15" s="586">
        <f t="shared" si="0"/>
        <v>867</v>
      </c>
      <c r="E15" s="639">
        <f t="shared" si="0"/>
        <v>125</v>
      </c>
      <c r="F15" s="639">
        <f t="shared" si="0"/>
        <v>125</v>
      </c>
      <c r="G15" s="639">
        <f t="shared" si="0"/>
        <v>23</v>
      </c>
      <c r="H15" s="640">
        <f t="shared" si="0"/>
        <v>18</v>
      </c>
      <c r="I15" s="639">
        <f t="shared" si="0"/>
        <v>16</v>
      </c>
      <c r="J15" s="640">
        <f t="shared" si="0"/>
        <v>41</v>
      </c>
      <c r="K15" s="639">
        <f t="shared" si="0"/>
        <v>21</v>
      </c>
      <c r="L15" s="640">
        <f t="shared" si="0"/>
        <v>6</v>
      </c>
      <c r="M15" s="639">
        <f t="shared" si="0"/>
        <v>47</v>
      </c>
      <c r="N15" s="640">
        <f t="shared" si="0"/>
        <v>40</v>
      </c>
      <c r="O15" s="640">
        <f t="shared" si="0"/>
        <v>38</v>
      </c>
      <c r="P15" s="634"/>
      <c r="Q15" s="229"/>
    </row>
    <row r="16" spans="1:15" ht="12.75">
      <c r="A16" s="476"/>
      <c r="B16" s="476"/>
      <c r="C16" s="477"/>
      <c r="D16" s="477"/>
      <c r="E16" s="477"/>
      <c r="F16" s="477"/>
      <c r="G16" s="476"/>
      <c r="H16" s="476"/>
      <c r="I16" s="476"/>
      <c r="J16" s="476"/>
      <c r="K16" s="476"/>
      <c r="L16" s="476"/>
      <c r="M16" s="476"/>
      <c r="N16" s="476"/>
      <c r="O16" s="476"/>
    </row>
    <row r="17" spans="1:15" ht="12.75">
      <c r="A17" s="11"/>
      <c r="B17" s="11"/>
      <c r="C17" s="475"/>
      <c r="D17" s="475"/>
      <c r="E17" s="475"/>
      <c r="F17" s="475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11"/>
      <c r="B18" s="11"/>
      <c r="C18" s="475"/>
      <c r="D18" s="475"/>
      <c r="E18" s="475"/>
      <c r="F18" s="475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11"/>
      <c r="B19" s="11"/>
      <c r="C19" s="475"/>
      <c r="D19" s="475"/>
      <c r="E19" s="475"/>
      <c r="F19" s="475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2.75">
      <c r="A20" s="11"/>
      <c r="B20" s="11"/>
      <c r="C20" s="475"/>
      <c r="D20" s="475"/>
      <c r="E20" s="475"/>
      <c r="F20" s="475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2.75">
      <c r="A21" s="11"/>
      <c r="B21" s="11"/>
      <c r="C21" s="475"/>
      <c r="D21" s="475"/>
      <c r="E21" s="475"/>
      <c r="F21" s="475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12.75">
      <c r="A22" s="11"/>
      <c r="B22" s="11"/>
      <c r="C22" s="475"/>
      <c r="D22" s="475"/>
      <c r="E22" s="475"/>
      <c r="F22" s="475"/>
      <c r="G22" s="11"/>
      <c r="H22" s="11"/>
      <c r="I22" s="11"/>
      <c r="J22" s="11"/>
      <c r="K22" s="11"/>
      <c r="L22" s="11"/>
      <c r="M22" s="11"/>
      <c r="N22" s="11"/>
      <c r="O22" s="11"/>
    </row>
    <row r="24" ht="12.75">
      <c r="A24" s="199"/>
    </row>
    <row r="27" spans="1:15" ht="12.75">
      <c r="A27" s="473"/>
      <c r="B27" s="473"/>
      <c r="C27" s="473"/>
      <c r="D27" s="473"/>
      <c r="G27" s="564"/>
      <c r="H27" s="564"/>
      <c r="L27" s="871" t="s">
        <v>13</v>
      </c>
      <c r="M27" s="871"/>
      <c r="N27" s="567"/>
      <c r="O27" s="567"/>
    </row>
    <row r="28" spans="1:15" ht="12.75">
      <c r="A28" s="473"/>
      <c r="B28" s="473"/>
      <c r="C28" s="473"/>
      <c r="D28" s="473"/>
      <c r="G28" s="564"/>
      <c r="H28" s="564"/>
      <c r="L28" s="871" t="s">
        <v>14</v>
      </c>
      <c r="M28" s="871"/>
      <c r="N28" s="871"/>
      <c r="O28" s="871"/>
    </row>
    <row r="29" spans="1:15" ht="12.75">
      <c r="A29" s="473"/>
      <c r="B29" s="473"/>
      <c r="C29" s="473"/>
      <c r="D29" s="473"/>
      <c r="G29" s="564"/>
      <c r="H29" s="564"/>
      <c r="L29" s="872" t="s">
        <v>89</v>
      </c>
      <c r="M29" s="872"/>
      <c r="N29" s="872"/>
      <c r="O29" s="872"/>
    </row>
    <row r="30" spans="1:15" ht="12.75">
      <c r="A30" s="473" t="s">
        <v>12</v>
      </c>
      <c r="C30" s="473"/>
      <c r="D30" s="473"/>
      <c r="G30" s="473"/>
      <c r="H30" s="473"/>
      <c r="L30" s="873" t="s">
        <v>86</v>
      </c>
      <c r="M30" s="873"/>
      <c r="N30" s="567"/>
      <c r="O30" s="567"/>
    </row>
  </sheetData>
  <sheetProtection/>
  <mergeCells count="25">
    <mergeCell ref="L30:M30"/>
    <mergeCell ref="F7:F9"/>
    <mergeCell ref="G7:K7"/>
    <mergeCell ref="L7:L9"/>
    <mergeCell ref="M7:O7"/>
    <mergeCell ref="G8:H8"/>
    <mergeCell ref="J8:J9"/>
    <mergeCell ref="O8:O9"/>
    <mergeCell ref="L27:M27"/>
    <mergeCell ref="I8:I9"/>
    <mergeCell ref="K8:K9"/>
    <mergeCell ref="M8:M9"/>
    <mergeCell ref="L28:O28"/>
    <mergeCell ref="N8:N9"/>
    <mergeCell ref="L29:O29"/>
    <mergeCell ref="A1:M1"/>
    <mergeCell ref="N1:O1"/>
    <mergeCell ref="A2:N2"/>
    <mergeCell ref="A4:N4"/>
    <mergeCell ref="M6:O6"/>
    <mergeCell ref="A7:A9"/>
    <mergeCell ref="B7:B9"/>
    <mergeCell ref="C7:C9"/>
    <mergeCell ref="D7:D9"/>
    <mergeCell ref="E7:E9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9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view="pageBreakPreview" zoomScale="76" zoomScaleSheetLayoutView="76" zoomScalePageLayoutView="0" workbookViewId="0" topLeftCell="A7">
      <selection activeCell="I7" sqref="I7:K7"/>
    </sheetView>
  </sheetViews>
  <sheetFormatPr defaultColWidth="9.140625" defaultRowHeight="12.75"/>
  <cols>
    <col min="1" max="1" width="10.28125" style="0" customWidth="1"/>
    <col min="2" max="2" width="12.00390625" style="0" customWidth="1"/>
    <col min="3" max="3" width="16.28125" style="0" customWidth="1"/>
    <col min="4" max="4" width="15.8515625" style="0" customWidth="1"/>
    <col min="5" max="5" width="11.57421875" style="0" customWidth="1"/>
    <col min="6" max="6" width="15.00390625" style="0" customWidth="1"/>
    <col min="7" max="7" width="9.7109375" style="0" customWidth="1"/>
    <col min="8" max="8" width="15.140625" style="0" customWidth="1"/>
    <col min="9" max="9" width="16.57421875" style="0" customWidth="1"/>
    <col min="10" max="10" width="18.28125" style="0" customWidth="1"/>
    <col min="11" max="11" width="14.140625" style="0" customWidth="1"/>
  </cols>
  <sheetData>
    <row r="1" spans="4:10" ht="15">
      <c r="D1" s="687"/>
      <c r="E1" s="687"/>
      <c r="H1" s="40"/>
      <c r="I1" s="753" t="s">
        <v>70</v>
      </c>
      <c r="J1" s="753"/>
    </row>
    <row r="2" spans="1:10" ht="15">
      <c r="A2" s="761" t="s">
        <v>0</v>
      </c>
      <c r="B2" s="761"/>
      <c r="C2" s="761"/>
      <c r="D2" s="761"/>
      <c r="E2" s="761"/>
      <c r="F2" s="761"/>
      <c r="G2" s="761"/>
      <c r="H2" s="761"/>
      <c r="I2" s="761"/>
      <c r="J2" s="761"/>
    </row>
    <row r="3" spans="1:10" ht="20.25">
      <c r="A3" s="767" t="s">
        <v>753</v>
      </c>
      <c r="B3" s="767"/>
      <c r="C3" s="767"/>
      <c r="D3" s="767"/>
      <c r="E3" s="767"/>
      <c r="F3" s="767"/>
      <c r="G3" s="767"/>
      <c r="H3" s="767"/>
      <c r="I3" s="767"/>
      <c r="J3" s="767"/>
    </row>
    <row r="4" ht="9.75" customHeight="1"/>
    <row r="5" spans="1:11" s="14" customFormat="1" ht="36.75" customHeight="1">
      <c r="A5" s="874" t="s">
        <v>482</v>
      </c>
      <c r="B5" s="874"/>
      <c r="C5" s="874"/>
      <c r="D5" s="874"/>
      <c r="E5" s="874"/>
      <c r="F5" s="874"/>
      <c r="G5" s="874"/>
      <c r="H5" s="874"/>
      <c r="I5" s="874"/>
      <c r="J5" s="874"/>
      <c r="K5" s="874"/>
    </row>
    <row r="6" spans="1:10" s="14" customFormat="1" ht="15.75" customHeight="1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1" s="14" customFormat="1" ht="12.75">
      <c r="A7" s="686" t="s">
        <v>653</v>
      </c>
      <c r="B7" s="686"/>
      <c r="E7" s="830"/>
      <c r="F7" s="830"/>
      <c r="G7" s="830"/>
      <c r="H7" s="830"/>
      <c r="I7" s="830" t="s">
        <v>904</v>
      </c>
      <c r="J7" s="830"/>
      <c r="K7" s="830"/>
    </row>
    <row r="8" spans="3:10" s="12" customFormat="1" ht="15.75" hidden="1">
      <c r="C8" s="761" t="s">
        <v>16</v>
      </c>
      <c r="D8" s="761"/>
      <c r="E8" s="761"/>
      <c r="F8" s="761"/>
      <c r="G8" s="761"/>
      <c r="H8" s="761"/>
      <c r="I8" s="761"/>
      <c r="J8" s="761"/>
    </row>
    <row r="9" spans="1:19" ht="44.25" customHeight="1">
      <c r="A9" s="751" t="s">
        <v>26</v>
      </c>
      <c r="B9" s="751" t="s">
        <v>60</v>
      </c>
      <c r="C9" s="657" t="s">
        <v>513</v>
      </c>
      <c r="D9" s="659"/>
      <c r="E9" s="657" t="s">
        <v>40</v>
      </c>
      <c r="F9" s="659"/>
      <c r="G9" s="657" t="s">
        <v>41</v>
      </c>
      <c r="H9" s="659"/>
      <c r="I9" s="675" t="s">
        <v>110</v>
      </c>
      <c r="J9" s="675"/>
      <c r="K9" s="751" t="s">
        <v>11</v>
      </c>
      <c r="R9" s="11"/>
      <c r="S9" s="11"/>
    </row>
    <row r="10" spans="1:11" s="13" customFormat="1" ht="42" customHeight="1">
      <c r="A10" s="752"/>
      <c r="B10" s="752"/>
      <c r="C10" s="4" t="s">
        <v>42</v>
      </c>
      <c r="D10" s="4" t="s">
        <v>109</v>
      </c>
      <c r="E10" s="4" t="s">
        <v>42</v>
      </c>
      <c r="F10" s="4" t="s">
        <v>109</v>
      </c>
      <c r="G10" s="4" t="s">
        <v>42</v>
      </c>
      <c r="H10" s="4" t="s">
        <v>109</v>
      </c>
      <c r="I10" s="4" t="s">
        <v>148</v>
      </c>
      <c r="J10" s="4" t="s">
        <v>149</v>
      </c>
      <c r="K10" s="752"/>
    </row>
    <row r="11" spans="1:11" ht="12.75">
      <c r="A11" s="139">
        <v>1</v>
      </c>
      <c r="B11" s="139">
        <v>2</v>
      </c>
      <c r="C11" s="139">
        <v>3</v>
      </c>
      <c r="D11" s="139">
        <v>4</v>
      </c>
      <c r="E11" s="139">
        <v>5</v>
      </c>
      <c r="F11" s="139">
        <v>6</v>
      </c>
      <c r="G11" s="139">
        <v>7</v>
      </c>
      <c r="H11" s="139">
        <v>8</v>
      </c>
      <c r="I11" s="139">
        <v>9</v>
      </c>
      <c r="J11" s="139">
        <v>10</v>
      </c>
      <c r="K11" s="2">
        <v>11</v>
      </c>
    </row>
    <row r="12" spans="1:11" ht="31.5" customHeight="1">
      <c r="A12" s="309">
        <v>1</v>
      </c>
      <c r="B12" s="149" t="s">
        <v>414</v>
      </c>
      <c r="C12" s="149">
        <v>800</v>
      </c>
      <c r="D12" s="149">
        <v>480</v>
      </c>
      <c r="E12" s="149">
        <v>245</v>
      </c>
      <c r="F12" s="149">
        <v>147</v>
      </c>
      <c r="G12" s="149">
        <v>0</v>
      </c>
      <c r="H12" s="149">
        <v>0</v>
      </c>
      <c r="I12" s="149">
        <v>0</v>
      </c>
      <c r="J12" s="149">
        <v>0</v>
      </c>
      <c r="K12" s="391"/>
    </row>
    <row r="13" spans="1:11" ht="33" customHeight="1">
      <c r="A13" s="309">
        <v>2</v>
      </c>
      <c r="B13" s="149" t="s">
        <v>415</v>
      </c>
      <c r="C13" s="149">
        <v>0</v>
      </c>
      <c r="D13" s="149">
        <v>0</v>
      </c>
      <c r="E13" s="149">
        <v>555</v>
      </c>
      <c r="F13" s="149">
        <v>333</v>
      </c>
      <c r="G13" s="149">
        <v>0</v>
      </c>
      <c r="H13" s="149">
        <v>0</v>
      </c>
      <c r="I13" s="149">
        <v>0</v>
      </c>
      <c r="J13" s="149">
        <v>0</v>
      </c>
      <c r="K13" s="391"/>
    </row>
    <row r="14" spans="1:11" ht="29.25" customHeight="1">
      <c r="A14" s="309">
        <v>3</v>
      </c>
      <c r="B14" s="149" t="s">
        <v>416</v>
      </c>
      <c r="C14" s="149">
        <v>59</v>
      </c>
      <c r="D14" s="149">
        <v>35.4</v>
      </c>
      <c r="E14" s="149">
        <v>59</v>
      </c>
      <c r="F14" s="149">
        <v>35.4</v>
      </c>
      <c r="G14" s="149">
        <v>0</v>
      </c>
      <c r="H14" s="149">
        <v>0</v>
      </c>
      <c r="I14" s="149">
        <v>0</v>
      </c>
      <c r="J14" s="149">
        <v>0</v>
      </c>
      <c r="K14" s="391"/>
    </row>
    <row r="15" spans="1:11" ht="27" customHeight="1">
      <c r="A15" s="309">
        <v>4</v>
      </c>
      <c r="B15" s="149" t="s">
        <v>417</v>
      </c>
      <c r="C15" s="149">
        <v>0</v>
      </c>
      <c r="D15" s="149">
        <v>0</v>
      </c>
      <c r="E15" s="149">
        <v>0</v>
      </c>
      <c r="F15" s="149">
        <v>0</v>
      </c>
      <c r="G15" s="149">
        <v>0</v>
      </c>
      <c r="H15" s="149">
        <v>0</v>
      </c>
      <c r="I15" s="149">
        <v>0</v>
      </c>
      <c r="J15" s="149">
        <v>0</v>
      </c>
      <c r="K15" s="391"/>
    </row>
    <row r="16" spans="1:11" ht="27" customHeight="1">
      <c r="A16" s="309">
        <v>5</v>
      </c>
      <c r="B16" s="149" t="s">
        <v>418</v>
      </c>
      <c r="C16" s="149">
        <v>0</v>
      </c>
      <c r="D16" s="149">
        <v>0</v>
      </c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391"/>
    </row>
    <row r="17" spans="1:11" ht="31.5" customHeight="1">
      <c r="A17" s="309">
        <v>6</v>
      </c>
      <c r="B17" s="149" t="s">
        <v>419</v>
      </c>
      <c r="C17" s="149">
        <v>0</v>
      </c>
      <c r="D17" s="149">
        <v>0</v>
      </c>
      <c r="E17" s="149">
        <v>0</v>
      </c>
      <c r="F17" s="149">
        <v>0</v>
      </c>
      <c r="G17" s="149">
        <v>0</v>
      </c>
      <c r="H17" s="149">
        <v>0</v>
      </c>
      <c r="I17" s="149">
        <v>0</v>
      </c>
      <c r="J17" s="149">
        <v>0</v>
      </c>
      <c r="K17" s="391"/>
    </row>
    <row r="18" spans="1:11" ht="28.5" customHeight="1">
      <c r="A18" s="309">
        <v>7</v>
      </c>
      <c r="B18" s="149" t="s">
        <v>420</v>
      </c>
      <c r="C18" s="149">
        <v>0</v>
      </c>
      <c r="D18" s="149">
        <v>0</v>
      </c>
      <c r="E18" s="149">
        <v>0</v>
      </c>
      <c r="F18" s="149">
        <v>0</v>
      </c>
      <c r="G18" s="149">
        <v>0</v>
      </c>
      <c r="H18" s="149">
        <v>0</v>
      </c>
      <c r="I18" s="149">
        <v>0</v>
      </c>
      <c r="J18" s="149">
        <v>0</v>
      </c>
      <c r="K18" s="391"/>
    </row>
    <row r="19" spans="1:11" s="11" customFormat="1" ht="29.25" customHeight="1">
      <c r="A19" s="309">
        <v>8</v>
      </c>
      <c r="B19" s="149" t="s">
        <v>287</v>
      </c>
      <c r="C19" s="149">
        <v>77</v>
      </c>
      <c r="D19" s="149">
        <v>168.94</v>
      </c>
      <c r="E19" s="149">
        <v>77</v>
      </c>
      <c r="F19" s="149">
        <v>168.94</v>
      </c>
      <c r="G19" s="149">
        <v>0</v>
      </c>
      <c r="H19" s="149">
        <v>0</v>
      </c>
      <c r="I19" s="149">
        <v>0</v>
      </c>
      <c r="J19" s="149">
        <v>0</v>
      </c>
      <c r="K19" s="391"/>
    </row>
    <row r="20" spans="1:11" s="11" customFormat="1" ht="32.25" customHeight="1">
      <c r="A20" s="309">
        <v>9</v>
      </c>
      <c r="B20" s="149" t="s">
        <v>387</v>
      </c>
      <c r="C20" s="149">
        <v>0</v>
      </c>
      <c r="D20" s="149">
        <v>0</v>
      </c>
      <c r="E20" s="149">
        <v>0</v>
      </c>
      <c r="F20" s="149">
        <v>0</v>
      </c>
      <c r="G20" s="149">
        <v>0</v>
      </c>
      <c r="H20" s="149">
        <v>0</v>
      </c>
      <c r="I20" s="149">
        <v>0</v>
      </c>
      <c r="J20" s="149">
        <v>0</v>
      </c>
      <c r="K20" s="391"/>
    </row>
    <row r="21" spans="1:11" s="11" customFormat="1" ht="27.75" customHeight="1">
      <c r="A21" s="309">
        <v>10</v>
      </c>
      <c r="B21" s="149" t="s">
        <v>388</v>
      </c>
      <c r="C21" s="149">
        <v>0</v>
      </c>
      <c r="D21" s="149">
        <v>0</v>
      </c>
      <c r="E21" s="149">
        <v>0</v>
      </c>
      <c r="F21" s="149">
        <v>0</v>
      </c>
      <c r="G21" s="149">
        <v>0</v>
      </c>
      <c r="H21" s="149">
        <v>0</v>
      </c>
      <c r="I21" s="149">
        <v>0</v>
      </c>
      <c r="J21" s="149">
        <v>0</v>
      </c>
      <c r="K21" s="391"/>
    </row>
    <row r="22" spans="1:11" s="11" customFormat="1" ht="29.25" customHeight="1">
      <c r="A22" s="309">
        <v>11</v>
      </c>
      <c r="B22" s="149" t="s">
        <v>525</v>
      </c>
      <c r="C22" s="149">
        <v>0</v>
      </c>
      <c r="D22" s="149">
        <v>0</v>
      </c>
      <c r="E22" s="149">
        <v>0</v>
      </c>
      <c r="F22" s="149">
        <v>0</v>
      </c>
      <c r="G22" s="149">
        <v>0</v>
      </c>
      <c r="H22" s="149">
        <v>0</v>
      </c>
      <c r="I22" s="149">
        <v>0</v>
      </c>
      <c r="J22" s="149">
        <v>0</v>
      </c>
      <c r="K22" s="391"/>
    </row>
    <row r="23" spans="1:11" s="11" customFormat="1" ht="12.75">
      <c r="A23" s="159" t="s">
        <v>19</v>
      </c>
      <c r="B23" s="296"/>
      <c r="C23" s="159">
        <f aca="true" t="shared" si="0" ref="C23:J23">SUM(C12:C21)</f>
        <v>936</v>
      </c>
      <c r="D23" s="159">
        <f t="shared" si="0"/>
        <v>684.3399999999999</v>
      </c>
      <c r="E23" s="159">
        <f t="shared" si="0"/>
        <v>936</v>
      </c>
      <c r="F23" s="159">
        <f t="shared" si="0"/>
        <v>684.3399999999999</v>
      </c>
      <c r="G23" s="159">
        <f t="shared" si="0"/>
        <v>0</v>
      </c>
      <c r="H23" s="159">
        <f t="shared" si="0"/>
        <v>0</v>
      </c>
      <c r="I23" s="159">
        <f t="shared" si="0"/>
        <v>0</v>
      </c>
      <c r="J23" s="159">
        <f t="shared" si="0"/>
        <v>0</v>
      </c>
      <c r="K23" s="370"/>
    </row>
    <row r="24" s="11" customFormat="1" ht="12.75">
      <c r="A24" s="9"/>
    </row>
    <row r="25" s="11" customFormat="1" ht="12.75">
      <c r="A25" s="9"/>
    </row>
    <row r="26" spans="1:16" s="14" customFormat="1" ht="13.5" customHeight="1">
      <c r="A26" s="9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77"/>
      <c r="M26" s="77"/>
      <c r="N26" s="77"/>
      <c r="O26" s="77"/>
      <c r="P26" s="77"/>
    </row>
    <row r="27" spans="1:16" s="14" customFormat="1" ht="12.75" customHeight="1">
      <c r="A27" s="9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77"/>
      <c r="M27" s="77"/>
      <c r="N27" s="77"/>
      <c r="O27" s="77"/>
      <c r="P27" s="77"/>
    </row>
    <row r="28" spans="1:16" s="14" customFormat="1" ht="12.75" customHeight="1">
      <c r="A28" s="9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77"/>
      <c r="M28" s="77"/>
      <c r="N28" s="77"/>
      <c r="O28" s="77"/>
      <c r="P28" s="77"/>
    </row>
    <row r="29" spans="1:11" s="14" customFormat="1" ht="12.75">
      <c r="A29" s="9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s="14" customFormat="1" ht="12.75">
      <c r="A30" s="9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2.75">
      <c r="A31" s="9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2.75">
      <c r="A32" s="9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2.75">
      <c r="A33" s="9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2.75" customHeight="1">
      <c r="A34" s="14"/>
      <c r="B34" s="77"/>
      <c r="C34" s="77"/>
      <c r="D34" s="77"/>
      <c r="E34" s="77"/>
      <c r="F34" s="77"/>
      <c r="G34" s="77"/>
      <c r="H34" s="77"/>
      <c r="I34" s="645" t="s">
        <v>13</v>
      </c>
      <c r="J34" s="645"/>
      <c r="K34" s="645"/>
    </row>
    <row r="35" spans="1:11" ht="12.75" customHeight="1">
      <c r="A35" s="645" t="s">
        <v>14</v>
      </c>
      <c r="B35" s="645"/>
      <c r="C35" s="645"/>
      <c r="D35" s="645"/>
      <c r="E35" s="645"/>
      <c r="F35" s="645"/>
      <c r="G35" s="645"/>
      <c r="H35" s="645"/>
      <c r="I35" s="645"/>
      <c r="J35" s="645"/>
      <c r="K35" s="645"/>
    </row>
    <row r="36" spans="1:11" ht="12.75">
      <c r="A36" s="645" t="s">
        <v>20</v>
      </c>
      <c r="B36" s="645"/>
      <c r="C36" s="645"/>
      <c r="D36" s="645"/>
      <c r="E36" s="645"/>
      <c r="F36" s="645"/>
      <c r="G36" s="645"/>
      <c r="H36" s="645"/>
      <c r="I36" s="645"/>
      <c r="J36" s="645"/>
      <c r="K36" s="645"/>
    </row>
    <row r="37" spans="1:11" ht="12.75">
      <c r="A37" s="13" t="s">
        <v>23</v>
      </c>
      <c r="B37" s="13"/>
      <c r="C37" s="13"/>
      <c r="D37" s="13"/>
      <c r="E37" s="13"/>
      <c r="F37" s="13"/>
      <c r="G37" s="14"/>
      <c r="H37" s="687" t="s">
        <v>24</v>
      </c>
      <c r="I37" s="687"/>
      <c r="J37" s="14"/>
      <c r="K37" s="14"/>
    </row>
    <row r="38" spans="1:11" ht="12.7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0" ht="12.75">
      <c r="A39" s="754"/>
      <c r="B39" s="754"/>
      <c r="C39" s="754"/>
      <c r="D39" s="754"/>
      <c r="E39" s="754"/>
      <c r="F39" s="754"/>
      <c r="G39" s="754"/>
      <c r="H39" s="754"/>
      <c r="I39" s="754"/>
      <c r="J39" s="754"/>
    </row>
  </sheetData>
  <sheetProtection/>
  <mergeCells count="21">
    <mergeCell ref="K9:K10"/>
    <mergeCell ref="H37:I37"/>
    <mergeCell ref="A39:J39"/>
    <mergeCell ref="I34:K34"/>
    <mergeCell ref="A35:K35"/>
    <mergeCell ref="A36:K36"/>
    <mergeCell ref="C8:J8"/>
    <mergeCell ref="A9:A10"/>
    <mergeCell ref="B9:B10"/>
    <mergeCell ref="C9:D9"/>
    <mergeCell ref="E9:F9"/>
    <mergeCell ref="G9:H9"/>
    <mergeCell ref="I9:J9"/>
    <mergeCell ref="D1:E1"/>
    <mergeCell ref="I1:J1"/>
    <mergeCell ref="A2:J2"/>
    <mergeCell ref="A3:J3"/>
    <mergeCell ref="A5:K5"/>
    <mergeCell ref="A7:B7"/>
    <mergeCell ref="E7:H7"/>
    <mergeCell ref="I7:K7"/>
  </mergeCells>
  <printOptions horizontalCentered="1"/>
  <pageMargins left="0.7086614173228347" right="0.7086614173228347" top="1.0236220472440944" bottom="0" header="0.31496062992125984" footer="0.31496062992125984"/>
  <pageSetup fitToHeight="1" fitToWidth="1" horizontalDpi="600" verticalDpi="600" orientation="landscape" paperSize="9" scale="6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view="pageBreakPreview" zoomScale="90" zoomScaleSheetLayoutView="90" zoomScalePageLayoutView="0" workbookViewId="0" topLeftCell="A1">
      <selection activeCell="I7" sqref="I7:K7"/>
    </sheetView>
  </sheetViews>
  <sheetFormatPr defaultColWidth="9.140625" defaultRowHeight="12.75"/>
  <cols>
    <col min="2" max="2" width="10.57421875" style="0" customWidth="1"/>
    <col min="3" max="3" width="16.28125" style="0" customWidth="1"/>
    <col min="4" max="4" width="15.8515625" style="0" customWidth="1"/>
    <col min="5" max="5" width="11.57421875" style="0" customWidth="1"/>
    <col min="6" max="6" width="15.00390625" style="0" customWidth="1"/>
    <col min="7" max="7" width="9.7109375" style="0" customWidth="1"/>
    <col min="8" max="8" width="15.140625" style="0" customWidth="1"/>
    <col min="9" max="9" width="16.57421875" style="0" customWidth="1"/>
    <col min="10" max="10" width="18.28125" style="0" customWidth="1"/>
    <col min="11" max="11" width="14.140625" style="0" customWidth="1"/>
  </cols>
  <sheetData>
    <row r="1" spans="4:10" ht="15">
      <c r="D1" s="687"/>
      <c r="E1" s="687"/>
      <c r="H1" s="40"/>
      <c r="I1" s="753" t="s">
        <v>421</v>
      </c>
      <c r="J1" s="753"/>
    </row>
    <row r="2" spans="1:10" ht="15">
      <c r="A2" s="761" t="s">
        <v>0</v>
      </c>
      <c r="B2" s="761"/>
      <c r="C2" s="761"/>
      <c r="D2" s="761"/>
      <c r="E2" s="761"/>
      <c r="F2" s="761"/>
      <c r="G2" s="761"/>
      <c r="H2" s="761"/>
      <c r="I2" s="761"/>
      <c r="J2" s="761"/>
    </row>
    <row r="3" spans="1:10" ht="20.25">
      <c r="A3" s="767" t="s">
        <v>753</v>
      </c>
      <c r="B3" s="767"/>
      <c r="C3" s="767"/>
      <c r="D3" s="767"/>
      <c r="E3" s="767"/>
      <c r="F3" s="767"/>
      <c r="G3" s="767"/>
      <c r="H3" s="767"/>
      <c r="I3" s="767"/>
      <c r="J3" s="767"/>
    </row>
    <row r="4" ht="10.5" customHeight="1"/>
    <row r="5" spans="1:11" s="14" customFormat="1" ht="18.75" customHeight="1">
      <c r="A5" s="874" t="s">
        <v>483</v>
      </c>
      <c r="B5" s="874"/>
      <c r="C5" s="874"/>
      <c r="D5" s="874"/>
      <c r="E5" s="874"/>
      <c r="F5" s="874"/>
      <c r="G5" s="874"/>
      <c r="H5" s="874"/>
      <c r="I5" s="874"/>
      <c r="J5" s="874"/>
      <c r="K5" s="874"/>
    </row>
    <row r="6" spans="1:10" s="14" customFormat="1" ht="15.75" customHeight="1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1" s="14" customFormat="1" ht="12.75">
      <c r="A7" s="686" t="s">
        <v>653</v>
      </c>
      <c r="B7" s="686"/>
      <c r="E7" s="830"/>
      <c r="F7" s="830"/>
      <c r="G7" s="830"/>
      <c r="H7" s="830"/>
      <c r="I7" s="830" t="s">
        <v>904</v>
      </c>
      <c r="J7" s="830"/>
      <c r="K7" s="830"/>
    </row>
    <row r="8" spans="3:10" s="12" customFormat="1" ht="15.75" hidden="1">
      <c r="C8" s="761" t="s">
        <v>16</v>
      </c>
      <c r="D8" s="761"/>
      <c r="E8" s="761"/>
      <c r="F8" s="761"/>
      <c r="G8" s="761"/>
      <c r="H8" s="761"/>
      <c r="I8" s="761"/>
      <c r="J8" s="761"/>
    </row>
    <row r="9" spans="1:19" ht="27.75" customHeight="1">
      <c r="A9" s="751" t="s">
        <v>26</v>
      </c>
      <c r="B9" s="751" t="s">
        <v>39</v>
      </c>
      <c r="C9" s="657" t="s">
        <v>782</v>
      </c>
      <c r="D9" s="659"/>
      <c r="E9" s="657" t="s">
        <v>40</v>
      </c>
      <c r="F9" s="659"/>
      <c r="G9" s="657" t="s">
        <v>41</v>
      </c>
      <c r="H9" s="659"/>
      <c r="I9" s="675" t="s">
        <v>110</v>
      </c>
      <c r="J9" s="675"/>
      <c r="K9" s="751" t="s">
        <v>272</v>
      </c>
      <c r="R9" s="8"/>
      <c r="S9" s="11"/>
    </row>
    <row r="10" spans="1:11" s="13" customFormat="1" ht="42" customHeight="1">
      <c r="A10" s="752"/>
      <c r="B10" s="752"/>
      <c r="C10" s="4" t="s">
        <v>42</v>
      </c>
      <c r="D10" s="4" t="s">
        <v>109</v>
      </c>
      <c r="E10" s="4" t="s">
        <v>42</v>
      </c>
      <c r="F10" s="4" t="s">
        <v>109</v>
      </c>
      <c r="G10" s="4" t="s">
        <v>42</v>
      </c>
      <c r="H10" s="4" t="s">
        <v>109</v>
      </c>
      <c r="I10" s="4" t="s">
        <v>148</v>
      </c>
      <c r="J10" s="4" t="s">
        <v>149</v>
      </c>
      <c r="K10" s="752"/>
    </row>
    <row r="11" spans="1:11" ht="12.75">
      <c r="A11" s="139">
        <v>1</v>
      </c>
      <c r="B11" s="139">
        <v>2</v>
      </c>
      <c r="C11" s="139">
        <v>3</v>
      </c>
      <c r="D11" s="139">
        <v>4</v>
      </c>
      <c r="E11" s="139">
        <v>5</v>
      </c>
      <c r="F11" s="139">
        <v>6</v>
      </c>
      <c r="G11" s="139">
        <v>7</v>
      </c>
      <c r="H11" s="139">
        <v>8</v>
      </c>
      <c r="I11" s="139">
        <v>9</v>
      </c>
      <c r="J11" s="139">
        <v>10</v>
      </c>
      <c r="K11" s="2">
        <v>11</v>
      </c>
    </row>
    <row r="12" spans="1:11" ht="36.75" customHeight="1">
      <c r="A12" s="149">
        <v>1</v>
      </c>
      <c r="B12" s="334" t="s">
        <v>641</v>
      </c>
      <c r="C12" s="620">
        <v>299</v>
      </c>
      <c r="D12" s="620">
        <v>223.7</v>
      </c>
      <c r="E12" s="620">
        <v>299</v>
      </c>
      <c r="F12" s="620">
        <v>223.7</v>
      </c>
      <c r="G12" s="334">
        <v>0</v>
      </c>
      <c r="H12" s="334">
        <v>0</v>
      </c>
      <c r="I12" s="334">
        <v>0</v>
      </c>
      <c r="J12" s="334">
        <v>0</v>
      </c>
      <c r="K12" s="2"/>
    </row>
    <row r="13" spans="1:11" ht="34.5" customHeight="1">
      <c r="A13" s="149">
        <v>2</v>
      </c>
      <c r="B13" s="334" t="s">
        <v>642</v>
      </c>
      <c r="C13" s="620">
        <v>267</v>
      </c>
      <c r="D13" s="620">
        <v>198.96</v>
      </c>
      <c r="E13" s="620">
        <v>266</v>
      </c>
      <c r="F13" s="620">
        <v>198.96</v>
      </c>
      <c r="G13" s="334">
        <v>0</v>
      </c>
      <c r="H13" s="334">
        <v>0</v>
      </c>
      <c r="I13" s="334">
        <v>0</v>
      </c>
      <c r="J13" s="334">
        <v>0</v>
      </c>
      <c r="K13" s="2"/>
    </row>
    <row r="14" spans="1:11" ht="41.25" customHeight="1">
      <c r="A14" s="149">
        <v>3</v>
      </c>
      <c r="B14" s="334" t="s">
        <v>643</v>
      </c>
      <c r="C14" s="620">
        <v>99</v>
      </c>
      <c r="D14" s="620">
        <v>59.4</v>
      </c>
      <c r="E14" s="620">
        <v>99</v>
      </c>
      <c r="F14" s="620">
        <v>59.4</v>
      </c>
      <c r="G14" s="334">
        <v>0</v>
      </c>
      <c r="H14" s="334">
        <v>0</v>
      </c>
      <c r="I14" s="334">
        <v>0</v>
      </c>
      <c r="J14" s="334">
        <v>0</v>
      </c>
      <c r="K14" s="2"/>
    </row>
    <row r="15" spans="1:11" ht="39" customHeight="1">
      <c r="A15" s="149">
        <v>4</v>
      </c>
      <c r="B15" s="334" t="s">
        <v>644</v>
      </c>
      <c r="C15" s="620">
        <v>271</v>
      </c>
      <c r="D15" s="620">
        <v>202.27</v>
      </c>
      <c r="E15" s="620">
        <v>272</v>
      </c>
      <c r="F15" s="620">
        <v>202.27</v>
      </c>
      <c r="G15" s="334">
        <v>0</v>
      </c>
      <c r="H15" s="334">
        <v>0</v>
      </c>
      <c r="I15" s="334">
        <v>0</v>
      </c>
      <c r="J15" s="334">
        <v>0</v>
      </c>
      <c r="K15" s="2"/>
    </row>
    <row r="16" spans="1:11" ht="38.25" customHeight="1">
      <c r="A16" s="159"/>
      <c r="B16" s="159" t="s">
        <v>19</v>
      </c>
      <c r="C16" s="159">
        <f>SUM(C12:C15)</f>
        <v>936</v>
      </c>
      <c r="D16" s="159">
        <f>SUM(D12:D15)</f>
        <v>684.3299999999999</v>
      </c>
      <c r="E16" s="159">
        <f>SUM(E12:E15)</f>
        <v>936</v>
      </c>
      <c r="F16" s="159">
        <f>SUM(F12:F15)</f>
        <v>684.3299999999999</v>
      </c>
      <c r="G16" s="334">
        <v>0</v>
      </c>
      <c r="H16" s="334">
        <v>0</v>
      </c>
      <c r="I16" s="334">
        <v>0</v>
      </c>
      <c r="J16" s="334">
        <v>0</v>
      </c>
      <c r="K16" s="8"/>
    </row>
    <row r="17" spans="1:11" ht="12.75">
      <c r="A17" s="9" t="s">
        <v>43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2.75">
      <c r="A18" s="9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2.75">
      <c r="A19" s="9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2.75">
      <c r="A20" s="9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2.75">
      <c r="A21" s="9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2.75">
      <c r="A22" s="9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2.75">
      <c r="A23" s="9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2.75">
      <c r="A24" s="9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2.75">
      <c r="A25" s="9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="11" customFormat="1" ht="12.75">
      <c r="A26" s="9"/>
    </row>
    <row r="27" spans="1:11" s="11" customFormat="1" ht="12.75">
      <c r="A27" s="14"/>
      <c r="B27" s="77"/>
      <c r="C27" s="77"/>
      <c r="D27" s="77"/>
      <c r="E27" s="77"/>
      <c r="F27" s="77"/>
      <c r="G27" s="77"/>
      <c r="H27" s="77"/>
      <c r="I27" s="645" t="s">
        <v>13</v>
      </c>
      <c r="J27" s="645"/>
      <c r="K27" s="645"/>
    </row>
    <row r="28" spans="1:11" s="11" customFormat="1" ht="12.75" customHeight="1">
      <c r="A28" s="645" t="s">
        <v>14</v>
      </c>
      <c r="B28" s="645"/>
      <c r="C28" s="645"/>
      <c r="D28" s="645"/>
      <c r="E28" s="645"/>
      <c r="F28" s="645"/>
      <c r="G28" s="645"/>
      <c r="H28" s="645"/>
      <c r="I28" s="645"/>
      <c r="J28" s="645"/>
      <c r="K28" s="645"/>
    </row>
    <row r="29" spans="1:11" s="11" customFormat="1" ht="12.75" customHeight="1">
      <c r="A29" s="645" t="s">
        <v>20</v>
      </c>
      <c r="B29" s="645"/>
      <c r="C29" s="645"/>
      <c r="D29" s="645"/>
      <c r="E29" s="645"/>
      <c r="F29" s="645"/>
      <c r="G29" s="645"/>
      <c r="H29" s="645"/>
      <c r="I29" s="645"/>
      <c r="J29" s="645"/>
      <c r="K29" s="645"/>
    </row>
    <row r="30" spans="1:11" s="11" customFormat="1" ht="12.75">
      <c r="A30" s="13" t="s">
        <v>23</v>
      </c>
      <c r="B30" s="13"/>
      <c r="C30" s="13"/>
      <c r="D30" s="13"/>
      <c r="E30" s="13"/>
      <c r="F30" s="13"/>
      <c r="G30" s="14"/>
      <c r="H30" s="687" t="s">
        <v>24</v>
      </c>
      <c r="I30" s="687"/>
      <c r="J30" s="14"/>
      <c r="K30" s="14"/>
    </row>
    <row r="31" spans="1:11" s="11" customFormat="1" ht="12.75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s="11" customFormat="1" ht="12.75">
      <c r="A32" s="754"/>
      <c r="B32" s="754"/>
      <c r="C32" s="754"/>
      <c r="D32" s="754"/>
      <c r="E32" s="754"/>
      <c r="F32" s="754"/>
      <c r="G32" s="754"/>
      <c r="H32" s="754"/>
      <c r="I32" s="754"/>
      <c r="J32" s="754"/>
      <c r="K32"/>
    </row>
    <row r="33" spans="1:16" s="14" customFormat="1" ht="13.5" customHeight="1">
      <c r="A33"/>
      <c r="B33"/>
      <c r="C33"/>
      <c r="D33"/>
      <c r="E33"/>
      <c r="F33"/>
      <c r="G33"/>
      <c r="H33"/>
      <c r="I33"/>
      <c r="J33"/>
      <c r="K33"/>
      <c r="L33" s="77"/>
      <c r="M33" s="77"/>
      <c r="N33" s="77"/>
      <c r="O33" s="77"/>
      <c r="P33" s="77"/>
    </row>
    <row r="34" spans="1:16" s="14" customFormat="1" ht="12.75" customHeight="1">
      <c r="A34"/>
      <c r="B34"/>
      <c r="C34"/>
      <c r="D34"/>
      <c r="E34"/>
      <c r="F34"/>
      <c r="G34"/>
      <c r="H34"/>
      <c r="I34"/>
      <c r="J34"/>
      <c r="K34"/>
      <c r="L34" s="77"/>
      <c r="M34" s="77"/>
      <c r="N34" s="77"/>
      <c r="O34" s="77"/>
      <c r="P34" s="77"/>
    </row>
    <row r="35" spans="1:16" s="14" customFormat="1" ht="12.75" customHeight="1">
      <c r="A35"/>
      <c r="B35"/>
      <c r="C35"/>
      <c r="D35"/>
      <c r="E35"/>
      <c r="F35"/>
      <c r="G35"/>
      <c r="H35"/>
      <c r="I35"/>
      <c r="J35"/>
      <c r="K35"/>
      <c r="L35" s="77"/>
      <c r="M35" s="77"/>
      <c r="N35" s="77"/>
      <c r="O35" s="77"/>
      <c r="P35" s="77"/>
    </row>
    <row r="36" spans="1:11" s="14" customFormat="1" ht="12.75">
      <c r="A36"/>
      <c r="B36"/>
      <c r="C36"/>
      <c r="D36"/>
      <c r="E36"/>
      <c r="F36"/>
      <c r="G36"/>
      <c r="H36"/>
      <c r="I36"/>
      <c r="J36"/>
      <c r="K36"/>
    </row>
    <row r="37" spans="1:11" s="14" customFormat="1" ht="12.75">
      <c r="A37"/>
      <c r="B37"/>
      <c r="C37"/>
      <c r="D37"/>
      <c r="E37"/>
      <c r="F37"/>
      <c r="G37"/>
      <c r="H37"/>
      <c r="I37"/>
      <c r="J37"/>
      <c r="K37"/>
    </row>
  </sheetData>
  <sheetProtection/>
  <mergeCells count="21">
    <mergeCell ref="A29:K29"/>
    <mergeCell ref="A5:K5"/>
    <mergeCell ref="A3:J3"/>
    <mergeCell ref="K9:K10"/>
    <mergeCell ref="I7:K7"/>
    <mergeCell ref="A32:J32"/>
    <mergeCell ref="E9:F9"/>
    <mergeCell ref="C9:D9"/>
    <mergeCell ref="H30:I30"/>
    <mergeCell ref="B9:B10"/>
    <mergeCell ref="A28:K28"/>
    <mergeCell ref="E7:H7"/>
    <mergeCell ref="I27:K27"/>
    <mergeCell ref="I1:J1"/>
    <mergeCell ref="G9:H9"/>
    <mergeCell ref="A7:B7"/>
    <mergeCell ref="A9:A10"/>
    <mergeCell ref="D1:E1"/>
    <mergeCell ref="I9:J9"/>
    <mergeCell ref="A2:J2"/>
    <mergeCell ref="C8:J8"/>
  </mergeCells>
  <printOptions horizontalCentered="1"/>
  <pageMargins left="0.7086614173228347" right="0.7086614173228347" top="1.0236220472440944" bottom="0" header="0.31496062992125984" footer="0.31496062992125984"/>
  <pageSetup fitToHeight="1" fitToWidth="1" horizontalDpi="600" verticalDpi="600" orientation="landscape" paperSize="9" scale="87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view="pageBreakPreview" zoomScale="90" zoomScaleSheetLayoutView="90" zoomScalePageLayoutView="0" workbookViewId="0" topLeftCell="A7">
      <selection activeCell="I7" sqref="I7:K7"/>
    </sheetView>
  </sheetViews>
  <sheetFormatPr defaultColWidth="9.140625" defaultRowHeight="12.75"/>
  <cols>
    <col min="2" max="2" width="19.00390625" style="0" customWidth="1"/>
    <col min="3" max="3" width="15.140625" style="0" customWidth="1"/>
    <col min="4" max="4" width="15.8515625" style="0" customWidth="1"/>
    <col min="5" max="5" width="9.8515625" style="0" customWidth="1"/>
    <col min="6" max="6" width="13.57421875" style="0" customWidth="1"/>
    <col min="7" max="7" width="9.7109375" style="0" customWidth="1"/>
    <col min="8" max="8" width="10.421875" style="0" customWidth="1"/>
    <col min="9" max="9" width="15.28125" style="0" customWidth="1"/>
    <col min="10" max="10" width="19.28125" style="0" customWidth="1"/>
    <col min="11" max="11" width="15.00390625" style="0" customWidth="1"/>
  </cols>
  <sheetData>
    <row r="1" spans="4:11" ht="22.5" customHeight="1">
      <c r="D1" s="687"/>
      <c r="E1" s="687"/>
      <c r="H1" s="40"/>
      <c r="J1" s="753" t="s">
        <v>71</v>
      </c>
      <c r="K1" s="753"/>
    </row>
    <row r="2" spans="1:10" ht="15">
      <c r="A2" s="761" t="s">
        <v>0</v>
      </c>
      <c r="B2" s="761"/>
      <c r="C2" s="761"/>
      <c r="D2" s="761"/>
      <c r="E2" s="761"/>
      <c r="F2" s="761"/>
      <c r="G2" s="761"/>
      <c r="H2" s="761"/>
      <c r="I2" s="761"/>
      <c r="J2" s="761"/>
    </row>
    <row r="3" spans="1:10" ht="18">
      <c r="A3" s="800" t="s">
        <v>753</v>
      </c>
      <c r="B3" s="800"/>
      <c r="C3" s="800"/>
      <c r="D3" s="800"/>
      <c r="E3" s="800"/>
      <c r="F3" s="800"/>
      <c r="G3" s="800"/>
      <c r="H3" s="800"/>
      <c r="I3" s="800"/>
      <c r="J3" s="800"/>
    </row>
    <row r="4" ht="10.5" customHeight="1"/>
    <row r="5" spans="1:12" s="14" customFormat="1" ht="15.75" customHeight="1">
      <c r="A5" s="875" t="s">
        <v>484</v>
      </c>
      <c r="B5" s="875"/>
      <c r="C5" s="875"/>
      <c r="D5" s="875"/>
      <c r="E5" s="875"/>
      <c r="F5" s="875"/>
      <c r="G5" s="875"/>
      <c r="H5" s="875"/>
      <c r="I5" s="875"/>
      <c r="J5" s="875"/>
      <c r="K5" s="875"/>
      <c r="L5" s="875"/>
    </row>
    <row r="6" spans="1:10" s="14" customFormat="1" ht="15.75" customHeight="1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1" s="14" customFormat="1" ht="12.75">
      <c r="A7" s="686" t="s">
        <v>653</v>
      </c>
      <c r="B7" s="686"/>
      <c r="I7" s="830" t="s">
        <v>905</v>
      </c>
      <c r="J7" s="830"/>
      <c r="K7" s="830"/>
    </row>
    <row r="8" spans="3:10" s="12" customFormat="1" ht="15.75" hidden="1">
      <c r="C8" s="761" t="s">
        <v>16</v>
      </c>
      <c r="D8" s="761"/>
      <c r="E8" s="761"/>
      <c r="F8" s="761"/>
      <c r="G8" s="761"/>
      <c r="H8" s="761"/>
      <c r="I8" s="761"/>
      <c r="J8" s="761"/>
    </row>
    <row r="9" spans="1:19" ht="53.25" customHeight="1">
      <c r="A9" s="751" t="s">
        <v>26</v>
      </c>
      <c r="B9" s="751" t="s">
        <v>39</v>
      </c>
      <c r="C9" s="657" t="s">
        <v>783</v>
      </c>
      <c r="D9" s="659"/>
      <c r="E9" s="657" t="s">
        <v>528</v>
      </c>
      <c r="F9" s="659"/>
      <c r="G9" s="657" t="s">
        <v>41</v>
      </c>
      <c r="H9" s="659"/>
      <c r="I9" s="675" t="s">
        <v>110</v>
      </c>
      <c r="J9" s="675"/>
      <c r="K9" s="751" t="s">
        <v>273</v>
      </c>
      <c r="R9" s="8"/>
      <c r="S9" s="11"/>
    </row>
    <row r="10" spans="1:11" s="13" customFormat="1" ht="46.5" customHeight="1">
      <c r="A10" s="752"/>
      <c r="B10" s="752"/>
      <c r="C10" s="4" t="s">
        <v>42</v>
      </c>
      <c r="D10" s="4" t="s">
        <v>109</v>
      </c>
      <c r="E10" s="4" t="s">
        <v>42</v>
      </c>
      <c r="F10" s="4" t="s">
        <v>109</v>
      </c>
      <c r="G10" s="4" t="s">
        <v>42</v>
      </c>
      <c r="H10" s="4" t="s">
        <v>109</v>
      </c>
      <c r="I10" s="4" t="s">
        <v>148</v>
      </c>
      <c r="J10" s="4" t="s">
        <v>149</v>
      </c>
      <c r="K10" s="752"/>
    </row>
    <row r="11" spans="1:1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</row>
    <row r="12" spans="1:11" ht="48" customHeight="1">
      <c r="A12" s="309">
        <v>1</v>
      </c>
      <c r="B12" s="149" t="s">
        <v>641</v>
      </c>
      <c r="C12" s="149">
        <v>271</v>
      </c>
      <c r="D12" s="149">
        <v>13.55</v>
      </c>
      <c r="E12" s="149">
        <v>271</v>
      </c>
      <c r="F12" s="149">
        <v>13.55</v>
      </c>
      <c r="G12" s="309">
        <v>0</v>
      </c>
      <c r="H12" s="309">
        <v>0</v>
      </c>
      <c r="I12" s="309">
        <v>0</v>
      </c>
      <c r="J12" s="309">
        <v>0</v>
      </c>
      <c r="K12" s="309"/>
    </row>
    <row r="13" spans="1:11" ht="54" customHeight="1">
      <c r="A13" s="309">
        <v>2</v>
      </c>
      <c r="B13" s="149" t="s">
        <v>642</v>
      </c>
      <c r="C13" s="149">
        <v>231</v>
      </c>
      <c r="D13" s="149">
        <v>11.55</v>
      </c>
      <c r="E13" s="149">
        <v>231</v>
      </c>
      <c r="F13" s="149">
        <v>11.55</v>
      </c>
      <c r="G13" s="309">
        <v>0</v>
      </c>
      <c r="H13" s="309">
        <v>0</v>
      </c>
      <c r="I13" s="309">
        <v>0</v>
      </c>
      <c r="J13" s="309">
        <v>0</v>
      </c>
      <c r="K13" s="309"/>
    </row>
    <row r="14" spans="1:11" ht="48.75" customHeight="1">
      <c r="A14" s="309">
        <v>3</v>
      </c>
      <c r="B14" s="149" t="s">
        <v>643</v>
      </c>
      <c r="C14" s="149">
        <v>152</v>
      </c>
      <c r="D14" s="149">
        <v>7.6</v>
      </c>
      <c r="E14" s="149">
        <v>152</v>
      </c>
      <c r="F14" s="149">
        <v>7.6</v>
      </c>
      <c r="G14" s="309">
        <v>0</v>
      </c>
      <c r="H14" s="309">
        <v>0</v>
      </c>
      <c r="I14" s="309">
        <v>0</v>
      </c>
      <c r="J14" s="309">
        <v>0</v>
      </c>
      <c r="K14" s="309"/>
    </row>
    <row r="15" spans="1:11" ht="47.25" customHeight="1">
      <c r="A15" s="309">
        <v>4</v>
      </c>
      <c r="B15" s="149" t="s">
        <v>644</v>
      </c>
      <c r="C15" s="149">
        <v>225</v>
      </c>
      <c r="D15" s="149">
        <v>11.25</v>
      </c>
      <c r="E15" s="149">
        <v>225</v>
      </c>
      <c r="F15" s="149">
        <v>11.25</v>
      </c>
      <c r="G15" s="309">
        <v>0</v>
      </c>
      <c r="H15" s="309">
        <v>0</v>
      </c>
      <c r="I15" s="309">
        <v>0</v>
      </c>
      <c r="J15" s="309">
        <v>0</v>
      </c>
      <c r="K15" s="309"/>
    </row>
    <row r="16" spans="1:11" ht="52.5" customHeight="1">
      <c r="A16" s="149"/>
      <c r="B16" s="159" t="s">
        <v>19</v>
      </c>
      <c r="C16" s="159">
        <f aca="true" t="shared" si="0" ref="C16:J16">SUM(C12:C15)</f>
        <v>879</v>
      </c>
      <c r="D16" s="159">
        <f t="shared" si="0"/>
        <v>43.95</v>
      </c>
      <c r="E16" s="159">
        <f t="shared" si="0"/>
        <v>879</v>
      </c>
      <c r="F16" s="159">
        <f t="shared" si="0"/>
        <v>43.95</v>
      </c>
      <c r="G16" s="159">
        <f t="shared" si="0"/>
        <v>0</v>
      </c>
      <c r="H16" s="159">
        <f t="shared" si="0"/>
        <v>0</v>
      </c>
      <c r="I16" s="159">
        <f t="shared" si="0"/>
        <v>0</v>
      </c>
      <c r="J16" s="159">
        <f t="shared" si="0"/>
        <v>0</v>
      </c>
      <c r="K16" s="159"/>
    </row>
    <row r="17" spans="1:11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2.75">
      <c r="A18" s="9" t="s">
        <v>43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3:6" ht="15.75">
      <c r="C19" s="755"/>
      <c r="D19" s="755"/>
      <c r="E19" s="755"/>
      <c r="F19" s="755"/>
    </row>
    <row r="20" spans="3:6" ht="15.75">
      <c r="C20" s="297"/>
      <c r="D20" s="297"/>
      <c r="E20" s="297"/>
      <c r="F20" s="297"/>
    </row>
    <row r="21" spans="3:9" ht="15.75">
      <c r="C21" s="297"/>
      <c r="D21" s="297"/>
      <c r="E21" s="297"/>
      <c r="F21" s="297"/>
      <c r="I21" t="s">
        <v>635</v>
      </c>
    </row>
    <row r="22" spans="3:6" ht="15.75">
      <c r="C22" s="297"/>
      <c r="D22" s="297"/>
      <c r="E22" s="297"/>
      <c r="F22" s="297"/>
    </row>
    <row r="23" spans="3:6" ht="15.75">
      <c r="C23" s="297"/>
      <c r="D23" s="297"/>
      <c r="E23" s="297"/>
      <c r="F23" s="297"/>
    </row>
    <row r="24" spans="3:6" ht="15.75">
      <c r="C24" s="297"/>
      <c r="D24" s="297"/>
      <c r="E24" s="297"/>
      <c r="F24" s="297"/>
    </row>
    <row r="25" spans="3:6" ht="15.75">
      <c r="C25" s="297"/>
      <c r="D25" s="297"/>
      <c r="E25" s="297"/>
      <c r="F25" s="297"/>
    </row>
    <row r="26" spans="1:11" s="11" customFormat="1" ht="15.75">
      <c r="A26"/>
      <c r="B26"/>
      <c r="C26" s="297"/>
      <c r="D26" s="297"/>
      <c r="E26" s="297"/>
      <c r="F26" s="297"/>
      <c r="G26"/>
      <c r="H26"/>
      <c r="I26"/>
      <c r="J26"/>
      <c r="K26"/>
    </row>
    <row r="27" spans="1:11" s="11" customFormat="1" ht="15.75">
      <c r="A27"/>
      <c r="B27"/>
      <c r="C27" s="297"/>
      <c r="D27" s="297"/>
      <c r="E27" s="297"/>
      <c r="F27" s="297"/>
      <c r="G27"/>
      <c r="H27"/>
      <c r="I27"/>
      <c r="J27"/>
      <c r="K27"/>
    </row>
    <row r="28" spans="1:11" s="11" customFormat="1" ht="12.75">
      <c r="A28" s="14"/>
      <c r="B28" s="77"/>
      <c r="C28" s="77"/>
      <c r="D28" s="77"/>
      <c r="E28" s="77"/>
      <c r="F28" s="77"/>
      <c r="G28" s="77"/>
      <c r="H28" s="77"/>
      <c r="I28" s="645" t="s">
        <v>13</v>
      </c>
      <c r="J28" s="645"/>
      <c r="K28" s="645"/>
    </row>
    <row r="29" spans="1:11" s="11" customFormat="1" ht="12.75" customHeight="1">
      <c r="A29" s="645" t="s">
        <v>14</v>
      </c>
      <c r="B29" s="645"/>
      <c r="C29" s="645"/>
      <c r="D29" s="645"/>
      <c r="E29" s="645"/>
      <c r="F29" s="645"/>
      <c r="G29" s="645"/>
      <c r="H29" s="645"/>
      <c r="I29" s="645"/>
      <c r="J29" s="645"/>
      <c r="K29" s="645"/>
    </row>
    <row r="30" spans="1:11" s="11" customFormat="1" ht="12.75" customHeight="1">
      <c r="A30" s="645" t="s">
        <v>20</v>
      </c>
      <c r="B30" s="645"/>
      <c r="C30" s="645"/>
      <c r="D30" s="645"/>
      <c r="E30" s="645"/>
      <c r="F30" s="645"/>
      <c r="G30" s="645"/>
      <c r="H30" s="645"/>
      <c r="I30" s="645"/>
      <c r="J30" s="645"/>
      <c r="K30" s="645"/>
    </row>
    <row r="31" spans="1:11" ht="15.75" customHeight="1">
      <c r="A31" s="13" t="s">
        <v>23</v>
      </c>
      <c r="B31" s="13"/>
      <c r="C31" s="13"/>
      <c r="D31" s="13"/>
      <c r="E31" s="13"/>
      <c r="F31" s="13"/>
      <c r="G31" s="14"/>
      <c r="H31" s="687" t="s">
        <v>24</v>
      </c>
      <c r="I31" s="687"/>
      <c r="J31" s="14"/>
      <c r="K31" s="14"/>
    </row>
    <row r="32" spans="1:16" s="14" customFormat="1" ht="13.5" customHeight="1">
      <c r="A32" s="13"/>
      <c r="L32" s="77"/>
      <c r="M32" s="77"/>
      <c r="N32" s="77"/>
      <c r="O32" s="77"/>
      <c r="P32" s="77"/>
    </row>
    <row r="33" spans="1:16" s="14" customFormat="1" ht="12.75" customHeight="1">
      <c r="A33" s="754"/>
      <c r="B33" s="754"/>
      <c r="C33" s="754"/>
      <c r="D33" s="754"/>
      <c r="E33" s="754"/>
      <c r="F33" s="754"/>
      <c r="G33" s="754"/>
      <c r="H33" s="754"/>
      <c r="I33" s="754"/>
      <c r="J33" s="754"/>
      <c r="K33"/>
      <c r="L33" s="77"/>
      <c r="M33" s="77"/>
      <c r="N33" s="77"/>
      <c r="O33" s="77"/>
      <c r="P33" s="77"/>
    </row>
    <row r="34" spans="1:16" s="14" customFormat="1" ht="12.75" customHeight="1">
      <c r="A34"/>
      <c r="B34"/>
      <c r="C34"/>
      <c r="D34"/>
      <c r="E34"/>
      <c r="F34"/>
      <c r="G34"/>
      <c r="H34"/>
      <c r="I34"/>
      <c r="J34"/>
      <c r="K34"/>
      <c r="L34" s="77"/>
      <c r="M34" s="77"/>
      <c r="N34" s="77"/>
      <c r="O34" s="77"/>
      <c r="P34" s="77"/>
    </row>
    <row r="35" spans="1:11" s="14" customFormat="1" ht="12.75">
      <c r="A35"/>
      <c r="B35"/>
      <c r="C35"/>
      <c r="D35"/>
      <c r="E35"/>
      <c r="F35"/>
      <c r="G35"/>
      <c r="H35"/>
      <c r="I35"/>
      <c r="J35"/>
      <c r="K35"/>
    </row>
    <row r="36" spans="1:11" s="14" customFormat="1" ht="12.75">
      <c r="A36"/>
      <c r="B36"/>
      <c r="C36"/>
      <c r="D36"/>
      <c r="E36"/>
      <c r="F36"/>
      <c r="G36"/>
      <c r="H36"/>
      <c r="I36"/>
      <c r="J36"/>
      <c r="K36"/>
    </row>
  </sheetData>
  <sheetProtection/>
  <mergeCells count="21">
    <mergeCell ref="J1:K1"/>
    <mergeCell ref="I9:J9"/>
    <mergeCell ref="D1:E1"/>
    <mergeCell ref="A2:J2"/>
    <mergeCell ref="A3:J3"/>
    <mergeCell ref="A5:L5"/>
    <mergeCell ref="I7:K7"/>
    <mergeCell ref="G9:H9"/>
    <mergeCell ref="A7:B7"/>
    <mergeCell ref="C8:J8"/>
    <mergeCell ref="H31:I31"/>
    <mergeCell ref="A30:K30"/>
    <mergeCell ref="A29:K29"/>
    <mergeCell ref="C19:F19"/>
    <mergeCell ref="K9:K10"/>
    <mergeCell ref="A33:J33"/>
    <mergeCell ref="A9:A10"/>
    <mergeCell ref="B9:B10"/>
    <mergeCell ref="E9:F9"/>
    <mergeCell ref="I28:K28"/>
    <mergeCell ref="C9:D9"/>
  </mergeCells>
  <printOptions horizontalCentered="1"/>
  <pageMargins left="0.7086614173228347" right="0.7086614173228347" top="1.0236220472440944" bottom="0" header="0.31496062992125984" footer="0.31496062992125984"/>
  <pageSetup fitToHeight="1" fitToWidth="1" horizontalDpi="600" verticalDpi="600" orientation="landscape" paperSize="9" scale="7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view="pageBreakPreview" zoomScale="90" zoomScaleSheetLayoutView="90" zoomScalePageLayoutView="0" workbookViewId="0" topLeftCell="A2">
      <selection activeCell="I7" sqref="I7:K7"/>
    </sheetView>
  </sheetViews>
  <sheetFormatPr defaultColWidth="9.140625" defaultRowHeight="12.75"/>
  <cols>
    <col min="2" max="2" width="19.00390625" style="0" customWidth="1"/>
    <col min="3" max="3" width="16.28125" style="0" customWidth="1"/>
    <col min="4" max="4" width="15.8515625" style="0" customWidth="1"/>
    <col min="5" max="5" width="9.28125" style="0" customWidth="1"/>
    <col min="6" max="6" width="13.57421875" style="0" customWidth="1"/>
    <col min="7" max="7" width="9.7109375" style="0" customWidth="1"/>
    <col min="8" max="8" width="10.421875" style="0" customWidth="1"/>
    <col min="9" max="9" width="15.28125" style="0" customWidth="1"/>
    <col min="10" max="10" width="19.28125" style="0" customWidth="1"/>
    <col min="11" max="11" width="15.00390625" style="0" customWidth="1"/>
  </cols>
  <sheetData>
    <row r="1" spans="4:11" ht="22.5" customHeight="1">
      <c r="D1" s="687"/>
      <c r="E1" s="687"/>
      <c r="H1" s="40"/>
      <c r="J1" s="753" t="s">
        <v>529</v>
      </c>
      <c r="K1" s="753"/>
    </row>
    <row r="2" spans="1:10" ht="15">
      <c r="A2" s="761" t="s">
        <v>0</v>
      </c>
      <c r="B2" s="761"/>
      <c r="C2" s="761"/>
      <c r="D2" s="761"/>
      <c r="E2" s="761"/>
      <c r="F2" s="761"/>
      <c r="G2" s="761"/>
      <c r="H2" s="761"/>
      <c r="I2" s="761"/>
      <c r="J2" s="761"/>
    </row>
    <row r="3" spans="1:10" ht="18">
      <c r="A3" s="800" t="s">
        <v>753</v>
      </c>
      <c r="B3" s="800"/>
      <c r="C3" s="800"/>
      <c r="D3" s="800"/>
      <c r="E3" s="800"/>
      <c r="F3" s="800"/>
      <c r="G3" s="800"/>
      <c r="H3" s="800"/>
      <c r="I3" s="800"/>
      <c r="J3" s="800"/>
    </row>
    <row r="4" ht="10.5" customHeight="1"/>
    <row r="5" spans="1:12" s="14" customFormat="1" ht="15.75" customHeight="1">
      <c r="A5" s="876" t="s">
        <v>540</v>
      </c>
      <c r="B5" s="876"/>
      <c r="C5" s="876"/>
      <c r="D5" s="876"/>
      <c r="E5" s="876"/>
      <c r="F5" s="876"/>
      <c r="G5" s="876"/>
      <c r="H5" s="876"/>
      <c r="I5" s="876"/>
      <c r="J5" s="876"/>
      <c r="K5" s="876"/>
      <c r="L5" s="876"/>
    </row>
    <row r="6" spans="1:10" s="14" customFormat="1" ht="15.75" customHeight="1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1" s="14" customFormat="1" ht="12.75">
      <c r="A7" s="686" t="s">
        <v>653</v>
      </c>
      <c r="B7" s="686"/>
      <c r="I7" s="687" t="s">
        <v>906</v>
      </c>
      <c r="J7" s="687"/>
      <c r="K7" s="687"/>
    </row>
    <row r="8" spans="3:10" s="12" customFormat="1" ht="15.75" hidden="1">
      <c r="C8" s="761" t="s">
        <v>16</v>
      </c>
      <c r="D8" s="761"/>
      <c r="E8" s="761"/>
      <c r="F8" s="761"/>
      <c r="G8" s="761"/>
      <c r="H8" s="761"/>
      <c r="I8" s="761"/>
      <c r="J8" s="761"/>
    </row>
    <row r="9" spans="1:19" ht="53.25" customHeight="1">
      <c r="A9" s="751" t="s">
        <v>26</v>
      </c>
      <c r="B9" s="751" t="s">
        <v>39</v>
      </c>
      <c r="C9" s="657" t="s">
        <v>784</v>
      </c>
      <c r="D9" s="659"/>
      <c r="E9" s="657" t="s">
        <v>528</v>
      </c>
      <c r="F9" s="659"/>
      <c r="G9" s="657" t="s">
        <v>41</v>
      </c>
      <c r="H9" s="659"/>
      <c r="I9" s="675" t="s">
        <v>110</v>
      </c>
      <c r="J9" s="675"/>
      <c r="K9" s="751" t="s">
        <v>273</v>
      </c>
      <c r="R9" s="11"/>
      <c r="S9" s="11"/>
    </row>
    <row r="10" spans="1:11" s="13" customFormat="1" ht="46.5" customHeight="1">
      <c r="A10" s="752"/>
      <c r="B10" s="752"/>
      <c r="C10" s="4" t="s">
        <v>42</v>
      </c>
      <c r="D10" s="4" t="s">
        <v>109</v>
      </c>
      <c r="E10" s="4" t="s">
        <v>42</v>
      </c>
      <c r="F10" s="4" t="s">
        <v>109</v>
      </c>
      <c r="G10" s="4" t="s">
        <v>42</v>
      </c>
      <c r="H10" s="4" t="s">
        <v>109</v>
      </c>
      <c r="I10" s="4" t="s">
        <v>148</v>
      </c>
      <c r="J10" s="4" t="s">
        <v>149</v>
      </c>
      <c r="K10" s="752"/>
    </row>
    <row r="11" spans="1:11" ht="12.75">
      <c r="A11" s="280">
        <v>1</v>
      </c>
      <c r="B11" s="280">
        <v>2</v>
      </c>
      <c r="C11" s="280">
        <v>3</v>
      </c>
      <c r="D11" s="280">
        <v>4</v>
      </c>
      <c r="E11" s="280">
        <v>5</v>
      </c>
      <c r="F11" s="280">
        <v>6</v>
      </c>
      <c r="G11" s="280">
        <v>7</v>
      </c>
      <c r="H11" s="280">
        <v>8</v>
      </c>
      <c r="I11" s="280">
        <v>9</v>
      </c>
      <c r="J11" s="280">
        <v>10</v>
      </c>
      <c r="K11" s="280">
        <v>11</v>
      </c>
    </row>
    <row r="12" spans="1:11" ht="38.25" customHeight="1">
      <c r="A12" s="309">
        <v>1</v>
      </c>
      <c r="B12" s="149" t="s">
        <v>641</v>
      </c>
      <c r="C12" s="149">
        <v>272</v>
      </c>
      <c r="D12" s="149">
        <v>13.6</v>
      </c>
      <c r="E12" s="149">
        <v>272</v>
      </c>
      <c r="F12" s="149">
        <v>13.6</v>
      </c>
      <c r="G12" s="309">
        <v>0</v>
      </c>
      <c r="H12" s="309">
        <v>0</v>
      </c>
      <c r="I12" s="309">
        <v>0</v>
      </c>
      <c r="J12" s="309">
        <v>0</v>
      </c>
      <c r="K12" s="7"/>
    </row>
    <row r="13" spans="1:11" ht="33.75" customHeight="1">
      <c r="A13" s="309">
        <v>2</v>
      </c>
      <c r="B13" s="149" t="s">
        <v>642</v>
      </c>
      <c r="C13" s="149">
        <v>198</v>
      </c>
      <c r="D13" s="149">
        <v>9.9</v>
      </c>
      <c r="E13" s="149">
        <v>198</v>
      </c>
      <c r="F13" s="149">
        <v>9.9</v>
      </c>
      <c r="G13" s="309">
        <v>0</v>
      </c>
      <c r="H13" s="309">
        <v>0</v>
      </c>
      <c r="I13" s="309">
        <v>0</v>
      </c>
      <c r="J13" s="309">
        <v>0</v>
      </c>
      <c r="K13" s="7"/>
    </row>
    <row r="14" spans="1:11" ht="35.25" customHeight="1">
      <c r="A14" s="309">
        <v>3</v>
      </c>
      <c r="B14" s="149" t="s">
        <v>643</v>
      </c>
      <c r="C14" s="149">
        <v>110</v>
      </c>
      <c r="D14" s="149">
        <v>5.5</v>
      </c>
      <c r="E14" s="149">
        <v>110</v>
      </c>
      <c r="F14" s="149">
        <v>5.5</v>
      </c>
      <c r="G14" s="309">
        <v>0</v>
      </c>
      <c r="H14" s="309">
        <v>0</v>
      </c>
      <c r="I14" s="309">
        <v>0</v>
      </c>
      <c r="J14" s="309">
        <v>0</v>
      </c>
      <c r="K14" s="7"/>
    </row>
    <row r="15" spans="1:11" ht="39" customHeight="1">
      <c r="A15" s="309">
        <v>4</v>
      </c>
      <c r="B15" s="149" t="s">
        <v>644</v>
      </c>
      <c r="C15" s="149">
        <v>199</v>
      </c>
      <c r="D15" s="149">
        <v>9.95</v>
      </c>
      <c r="E15" s="149">
        <v>199</v>
      </c>
      <c r="F15" s="149">
        <v>9.95</v>
      </c>
      <c r="G15" s="309">
        <v>0</v>
      </c>
      <c r="H15" s="309">
        <v>0</v>
      </c>
      <c r="I15" s="309">
        <v>0</v>
      </c>
      <c r="J15" s="309">
        <v>0</v>
      </c>
      <c r="K15" s="7"/>
    </row>
    <row r="16" spans="1:11" ht="35.25" customHeight="1">
      <c r="A16" s="159"/>
      <c r="B16" s="159" t="s">
        <v>19</v>
      </c>
      <c r="C16" s="159">
        <f>SUM(C12:C15)</f>
        <v>779</v>
      </c>
      <c r="D16" s="159">
        <f>SUM(D12:D15)</f>
        <v>38.95</v>
      </c>
      <c r="E16" s="159">
        <f>SUM(E12:E15)</f>
        <v>779</v>
      </c>
      <c r="F16" s="159">
        <f>SUM(F12:F15)</f>
        <v>38.95</v>
      </c>
      <c r="G16" s="159">
        <v>0</v>
      </c>
      <c r="H16" s="159">
        <v>0</v>
      </c>
      <c r="I16" s="159">
        <v>0</v>
      </c>
      <c r="J16" s="159">
        <v>0</v>
      </c>
      <c r="K16" s="28"/>
    </row>
    <row r="17" spans="1:11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2.75">
      <c r="A18" s="9" t="s">
        <v>43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2.75">
      <c r="A19" s="9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2.75">
      <c r="A20" s="9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2.75">
      <c r="A21" s="9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2.75">
      <c r="A22" s="9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2.75">
      <c r="A23" s="9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2.75">
      <c r="A24" s="9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3:6" ht="15.75">
      <c r="C25" s="755"/>
      <c r="D25" s="755"/>
      <c r="E25" s="755"/>
      <c r="F25" s="755"/>
    </row>
    <row r="26" spans="1:11" s="11" customFormat="1" ht="12.75">
      <c r="A26" s="14"/>
      <c r="B26" s="77"/>
      <c r="C26" s="77"/>
      <c r="D26" s="77"/>
      <c r="E26" s="77"/>
      <c r="F26" s="77"/>
      <c r="G26" s="77"/>
      <c r="H26" s="77"/>
      <c r="I26" s="645" t="s">
        <v>13</v>
      </c>
      <c r="J26" s="645"/>
      <c r="K26" s="645"/>
    </row>
    <row r="27" spans="1:11" s="11" customFormat="1" ht="12.75" customHeight="1">
      <c r="A27" s="645" t="s">
        <v>14</v>
      </c>
      <c r="B27" s="645"/>
      <c r="C27" s="645"/>
      <c r="D27" s="645"/>
      <c r="E27" s="645"/>
      <c r="F27" s="645"/>
      <c r="G27" s="645"/>
      <c r="H27" s="645"/>
      <c r="I27" s="645"/>
      <c r="J27" s="645"/>
      <c r="K27" s="645"/>
    </row>
    <row r="28" spans="1:11" s="11" customFormat="1" ht="12.75" customHeight="1">
      <c r="A28" s="645" t="s">
        <v>20</v>
      </c>
      <c r="B28" s="645"/>
      <c r="C28" s="645"/>
      <c r="D28" s="645"/>
      <c r="E28" s="645"/>
      <c r="F28" s="645"/>
      <c r="G28" s="645"/>
      <c r="H28" s="645"/>
      <c r="I28" s="645"/>
      <c r="J28" s="645"/>
      <c r="K28" s="645"/>
    </row>
    <row r="29" spans="1:11" s="11" customFormat="1" ht="12.75">
      <c r="A29" s="13" t="s">
        <v>23</v>
      </c>
      <c r="B29" s="13"/>
      <c r="C29" s="13"/>
      <c r="D29" s="13"/>
      <c r="E29" s="13"/>
      <c r="F29" s="13"/>
      <c r="G29" s="14"/>
      <c r="H29" s="687" t="s">
        <v>24</v>
      </c>
      <c r="I29" s="687"/>
      <c r="J29" s="687"/>
      <c r="K29" s="687"/>
    </row>
    <row r="30" spans="1:11" s="11" customFormat="1" ht="12.75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0" ht="15.75" customHeight="1">
      <c r="A31" s="754"/>
      <c r="B31" s="754"/>
      <c r="C31" s="754"/>
      <c r="D31" s="754"/>
      <c r="E31" s="754"/>
      <c r="F31" s="754"/>
      <c r="G31" s="754"/>
      <c r="H31" s="754"/>
      <c r="I31" s="754"/>
      <c r="J31" s="754"/>
    </row>
    <row r="32" spans="1:16" s="14" customFormat="1" ht="13.5" customHeight="1">
      <c r="A32"/>
      <c r="B32"/>
      <c r="C32"/>
      <c r="D32"/>
      <c r="E32"/>
      <c r="F32"/>
      <c r="G32"/>
      <c r="H32"/>
      <c r="I32"/>
      <c r="J32"/>
      <c r="K32"/>
      <c r="L32" s="77"/>
      <c r="M32" s="77"/>
      <c r="N32" s="77"/>
      <c r="O32" s="77"/>
      <c r="P32" s="77"/>
    </row>
    <row r="33" spans="1:16" s="14" customFormat="1" ht="12.75" customHeight="1">
      <c r="A33"/>
      <c r="B33"/>
      <c r="C33"/>
      <c r="D33"/>
      <c r="E33"/>
      <c r="F33"/>
      <c r="G33"/>
      <c r="H33"/>
      <c r="I33"/>
      <c r="J33"/>
      <c r="K33"/>
      <c r="L33" s="77"/>
      <c r="M33" s="77"/>
      <c r="N33" s="77"/>
      <c r="O33" s="77"/>
      <c r="P33" s="77"/>
    </row>
    <row r="34" spans="1:16" s="14" customFormat="1" ht="12.75" customHeight="1">
      <c r="A34"/>
      <c r="B34"/>
      <c r="C34"/>
      <c r="D34"/>
      <c r="E34"/>
      <c r="F34"/>
      <c r="G34"/>
      <c r="H34"/>
      <c r="I34"/>
      <c r="J34"/>
      <c r="K34"/>
      <c r="L34" s="77"/>
      <c r="M34" s="77"/>
      <c r="N34" s="77"/>
      <c r="O34" s="77"/>
      <c r="P34" s="77"/>
    </row>
    <row r="35" spans="1:11" s="14" customFormat="1" ht="12.75">
      <c r="A35"/>
      <c r="B35"/>
      <c r="C35"/>
      <c r="D35"/>
      <c r="E35"/>
      <c r="F35"/>
      <c r="G35"/>
      <c r="H35"/>
      <c r="I35"/>
      <c r="J35"/>
      <c r="K35"/>
    </row>
    <row r="36" spans="1:11" s="14" customFormat="1" ht="12.75">
      <c r="A36"/>
      <c r="B36"/>
      <c r="C36"/>
      <c r="D36"/>
      <c r="E36"/>
      <c r="F36"/>
      <c r="G36"/>
      <c r="H36"/>
      <c r="I36"/>
      <c r="J36"/>
      <c r="K36"/>
    </row>
  </sheetData>
  <sheetProtection/>
  <mergeCells count="21">
    <mergeCell ref="H29:K29"/>
    <mergeCell ref="A31:J31"/>
    <mergeCell ref="K9:K10"/>
    <mergeCell ref="C25:F25"/>
    <mergeCell ref="I26:K26"/>
    <mergeCell ref="A27:K27"/>
    <mergeCell ref="A28:K28"/>
    <mergeCell ref="C8:J8"/>
    <mergeCell ref="A9:A10"/>
    <mergeCell ref="B9:B10"/>
    <mergeCell ref="C9:D9"/>
    <mergeCell ref="E9:F9"/>
    <mergeCell ref="G9:H9"/>
    <mergeCell ref="I9:J9"/>
    <mergeCell ref="D1:E1"/>
    <mergeCell ref="J1:K1"/>
    <mergeCell ref="A2:J2"/>
    <mergeCell ref="A3:J3"/>
    <mergeCell ref="A5:L5"/>
    <mergeCell ref="A7:B7"/>
    <mergeCell ref="I7:K7"/>
  </mergeCells>
  <printOptions horizontalCentered="1"/>
  <pageMargins left="0.7086614173228347" right="0.7086614173228347" top="1.0236220472440944" bottom="0" header="0.31496062992125984" footer="0.31496062992125984"/>
  <pageSetup fitToHeight="1" fitToWidth="1" horizontalDpi="600" verticalDpi="600" orientation="landscape" paperSize="9" scale="87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90" zoomScaleSheetLayoutView="90" zoomScalePageLayoutView="0" workbookViewId="0" topLeftCell="A1">
      <selection activeCell="F6" sqref="F6:G6"/>
    </sheetView>
  </sheetViews>
  <sheetFormatPr defaultColWidth="9.140625" defaultRowHeight="12.75"/>
  <cols>
    <col min="1" max="1" width="7.140625" style="0" customWidth="1"/>
    <col min="2" max="2" width="14.8515625" style="0" customWidth="1"/>
    <col min="3" max="3" width="14.57421875" style="0" customWidth="1"/>
    <col min="4" max="4" width="16.57421875" style="286" customWidth="1"/>
    <col min="5" max="7" width="18.421875" style="286" customWidth="1"/>
  </cols>
  <sheetData>
    <row r="1" ht="12.75">
      <c r="G1" s="291" t="s">
        <v>725</v>
      </c>
    </row>
    <row r="2" spans="1:14" ht="18">
      <c r="A2" s="746" t="s">
        <v>0</v>
      </c>
      <c r="B2" s="746"/>
      <c r="C2" s="746"/>
      <c r="D2" s="746"/>
      <c r="E2" s="746"/>
      <c r="F2" s="746"/>
      <c r="G2" s="746"/>
      <c r="H2" s="220"/>
      <c r="I2" s="220"/>
      <c r="J2" s="220"/>
      <c r="K2" s="220"/>
      <c r="L2" s="220"/>
      <c r="M2" s="220"/>
      <c r="N2" s="220"/>
    </row>
    <row r="3" spans="1:14" ht="21">
      <c r="A3" s="842" t="s">
        <v>753</v>
      </c>
      <c r="B3" s="842"/>
      <c r="C3" s="842"/>
      <c r="D3" s="842"/>
      <c r="E3" s="842"/>
      <c r="F3" s="842"/>
      <c r="G3" s="842"/>
      <c r="H3" s="221"/>
      <c r="I3" s="221"/>
      <c r="J3" s="221"/>
      <c r="K3" s="221"/>
      <c r="L3" s="221"/>
      <c r="M3" s="221"/>
      <c r="N3" s="221"/>
    </row>
    <row r="4" spans="1:14" ht="15">
      <c r="A4" s="194"/>
      <c r="B4" s="194"/>
      <c r="C4" s="194"/>
      <c r="D4" s="283"/>
      <c r="E4" s="283"/>
      <c r="F4" s="283"/>
      <c r="G4" s="283"/>
      <c r="H4" s="194"/>
      <c r="I4" s="194"/>
      <c r="J4" s="194"/>
      <c r="K4" s="194"/>
      <c r="L4" s="194"/>
      <c r="M4" s="194"/>
      <c r="N4" s="194"/>
    </row>
    <row r="5" spans="1:14" ht="18">
      <c r="A5" s="746" t="s">
        <v>726</v>
      </c>
      <c r="B5" s="746"/>
      <c r="C5" s="746"/>
      <c r="D5" s="746"/>
      <c r="E5" s="746"/>
      <c r="F5" s="746"/>
      <c r="G5" s="746"/>
      <c r="H5" s="220"/>
      <c r="I5" s="220"/>
      <c r="J5" s="220"/>
      <c r="K5" s="220"/>
      <c r="L5" s="220"/>
      <c r="M5" s="220"/>
      <c r="N5" s="220"/>
    </row>
    <row r="6" spans="1:14" ht="15">
      <c r="A6" s="195" t="s">
        <v>652</v>
      </c>
      <c r="B6" s="195"/>
      <c r="C6" s="194"/>
      <c r="D6" s="283"/>
      <c r="E6" s="283"/>
      <c r="F6" s="879" t="s">
        <v>899</v>
      </c>
      <c r="G6" s="879"/>
      <c r="H6" s="194"/>
      <c r="I6" s="194"/>
      <c r="J6" s="194"/>
      <c r="K6" s="222"/>
      <c r="L6" s="222"/>
      <c r="M6" s="877"/>
      <c r="N6" s="877"/>
    </row>
    <row r="7" spans="1:7" ht="31.5" customHeight="1">
      <c r="A7" s="853" t="s">
        <v>2</v>
      </c>
      <c r="B7" s="853" t="s">
        <v>3</v>
      </c>
      <c r="C7" s="878" t="s">
        <v>429</v>
      </c>
      <c r="D7" s="880" t="s">
        <v>546</v>
      </c>
      <c r="E7" s="881"/>
      <c r="F7" s="881"/>
      <c r="G7" s="882"/>
    </row>
    <row r="8" spans="1:7" ht="26.25" customHeight="1">
      <c r="A8" s="853"/>
      <c r="B8" s="853"/>
      <c r="C8" s="878"/>
      <c r="D8" s="284" t="s">
        <v>547</v>
      </c>
      <c r="E8" s="284" t="s">
        <v>548</v>
      </c>
      <c r="F8" s="284" t="s">
        <v>549</v>
      </c>
      <c r="G8" s="284" t="s">
        <v>49</v>
      </c>
    </row>
    <row r="9" spans="1:7" ht="15">
      <c r="A9" s="223">
        <v>1</v>
      </c>
      <c r="B9" s="223">
        <v>2</v>
      </c>
      <c r="C9" s="223">
        <v>3</v>
      </c>
      <c r="D9" s="285">
        <v>6</v>
      </c>
      <c r="E9" s="285">
        <v>7</v>
      </c>
      <c r="F9" s="285">
        <v>8</v>
      </c>
      <c r="G9" s="285">
        <v>9</v>
      </c>
    </row>
    <row r="10" spans="1:7" ht="36" customHeight="1">
      <c r="A10" s="325">
        <v>1</v>
      </c>
      <c r="B10" s="325" t="s">
        <v>655</v>
      </c>
      <c r="C10" s="322">
        <v>273</v>
      </c>
      <c r="D10" s="325">
        <v>123</v>
      </c>
      <c r="E10" s="406">
        <v>0</v>
      </c>
      <c r="F10" s="406">
        <f>C10-D10</f>
        <v>150</v>
      </c>
      <c r="G10" s="198"/>
    </row>
    <row r="11" spans="1:7" ht="39.75" customHeight="1">
      <c r="A11" s="325">
        <v>2</v>
      </c>
      <c r="B11" s="325" t="s">
        <v>656</v>
      </c>
      <c r="C11" s="322">
        <v>242</v>
      </c>
      <c r="D11" s="325">
        <v>115</v>
      </c>
      <c r="E11" s="406">
        <v>0</v>
      </c>
      <c r="F11" s="406">
        <f>C11-D11</f>
        <v>127</v>
      </c>
      <c r="G11" s="198"/>
    </row>
    <row r="12" spans="1:7" ht="33" customHeight="1">
      <c r="A12" s="325">
        <v>3</v>
      </c>
      <c r="B12" s="325" t="s">
        <v>657</v>
      </c>
      <c r="C12" s="322">
        <v>95</v>
      </c>
      <c r="D12" s="325">
        <v>0</v>
      </c>
      <c r="E12" s="406">
        <v>0</v>
      </c>
      <c r="F12" s="406">
        <f>C12-D12</f>
        <v>95</v>
      </c>
      <c r="G12" s="198"/>
    </row>
    <row r="13" spans="1:7" ht="27.75" customHeight="1">
      <c r="A13" s="325">
        <v>4</v>
      </c>
      <c r="B13" s="325" t="s">
        <v>658</v>
      </c>
      <c r="C13" s="322">
        <v>258</v>
      </c>
      <c r="D13" s="325">
        <v>113</v>
      </c>
      <c r="E13" s="406">
        <v>0</v>
      </c>
      <c r="F13" s="406">
        <f>C13-D13</f>
        <v>145</v>
      </c>
      <c r="G13" s="198"/>
    </row>
    <row r="14" spans="1:7" ht="35.25" customHeight="1">
      <c r="A14" s="324"/>
      <c r="B14" s="324" t="s">
        <v>19</v>
      </c>
      <c r="C14" s="324">
        <f>SUM(C10:C13)</f>
        <v>868</v>
      </c>
      <c r="D14" s="318">
        <f>SUM(D10:D13)</f>
        <v>351</v>
      </c>
      <c r="E14" s="406">
        <v>0</v>
      </c>
      <c r="F14" s="408">
        <f>SUM(F10:F13)</f>
        <v>517</v>
      </c>
      <c r="G14" s="135"/>
    </row>
    <row r="15" spans="1:7" ht="12.75">
      <c r="A15" s="200"/>
      <c r="B15" s="200"/>
      <c r="C15" s="200"/>
      <c r="D15" s="201"/>
      <c r="E15" s="201"/>
      <c r="F15" s="201"/>
      <c r="G15" s="201"/>
    </row>
    <row r="16" spans="1:7" ht="12.75">
      <c r="A16" s="200"/>
      <c r="B16" s="200"/>
      <c r="C16" s="200"/>
      <c r="D16" s="201"/>
      <c r="E16" s="201"/>
      <c r="F16" s="201"/>
      <c r="G16" s="201"/>
    </row>
    <row r="17" spans="1:7" ht="12.75">
      <c r="A17" s="200"/>
      <c r="B17" s="200"/>
      <c r="C17" s="200"/>
      <c r="D17" s="201"/>
      <c r="E17" s="201"/>
      <c r="F17" s="201"/>
      <c r="G17" s="201"/>
    </row>
    <row r="18" spans="1:7" ht="12.75">
      <c r="A18" s="200"/>
      <c r="B18" s="200"/>
      <c r="C18" s="200"/>
      <c r="D18" s="201"/>
      <c r="E18" s="201"/>
      <c r="F18" s="201"/>
      <c r="G18" s="201"/>
    </row>
    <row r="19" spans="1:7" ht="12.75">
      <c r="A19" s="200"/>
      <c r="B19" s="200"/>
      <c r="C19" s="200"/>
      <c r="D19" s="201"/>
      <c r="E19" s="201"/>
      <c r="F19" s="201"/>
      <c r="G19" s="201"/>
    </row>
    <row r="20" spans="1:7" ht="12.75">
      <c r="A20" s="200"/>
      <c r="B20" s="200"/>
      <c r="C20" s="200"/>
      <c r="D20" s="201"/>
      <c r="E20" s="201"/>
      <c r="F20" s="201"/>
      <c r="G20" s="201"/>
    </row>
    <row r="21" spans="1:7" ht="12.75">
      <c r="A21" s="200"/>
      <c r="B21" s="200"/>
      <c r="C21" s="200"/>
      <c r="D21" s="201"/>
      <c r="E21" s="201"/>
      <c r="F21" s="201"/>
      <c r="G21" s="201"/>
    </row>
    <row r="22" spans="1:7" ht="12.75">
      <c r="A22" s="200"/>
      <c r="B22" s="200"/>
      <c r="C22" s="200"/>
      <c r="D22" s="201"/>
      <c r="E22" s="201"/>
      <c r="F22" s="201"/>
      <c r="G22" s="201"/>
    </row>
    <row r="23" spans="1:7" ht="12.75">
      <c r="A23" s="200"/>
      <c r="B23" s="200"/>
      <c r="C23" s="200"/>
      <c r="D23" s="201"/>
      <c r="E23" s="201"/>
      <c r="F23" s="201"/>
      <c r="G23" s="201"/>
    </row>
    <row r="24" spans="1:7" ht="15" customHeight="1">
      <c r="A24" s="200"/>
      <c r="B24" s="200"/>
      <c r="C24" s="200"/>
      <c r="D24" s="744" t="s">
        <v>13</v>
      </c>
      <c r="E24" s="744"/>
      <c r="F24" s="744"/>
      <c r="G24" s="744"/>
    </row>
    <row r="25" spans="1:7" ht="15" customHeight="1">
      <c r="A25" s="200"/>
      <c r="C25" s="200"/>
      <c r="D25" s="744" t="s">
        <v>14</v>
      </c>
      <c r="E25" s="744"/>
      <c r="F25" s="744"/>
      <c r="G25" s="744"/>
    </row>
    <row r="26" spans="1:7" ht="15" customHeight="1">
      <c r="A26" s="200"/>
      <c r="D26" s="744" t="s">
        <v>89</v>
      </c>
      <c r="E26" s="744"/>
      <c r="F26" s="744"/>
      <c r="G26" s="744"/>
    </row>
    <row r="27" spans="1:7" ht="15" customHeight="1">
      <c r="A27" s="200"/>
      <c r="D27" s="745" t="s">
        <v>86</v>
      </c>
      <c r="E27" s="745"/>
      <c r="F27" s="745"/>
      <c r="G27" s="745"/>
    </row>
    <row r="28" ht="15" customHeight="1">
      <c r="A28" s="200" t="s">
        <v>12</v>
      </c>
    </row>
    <row r="29" ht="15" customHeight="1">
      <c r="H29" s="201"/>
    </row>
    <row r="30" ht="12.75" customHeight="1">
      <c r="H30" s="201"/>
    </row>
    <row r="31" ht="12.75" customHeight="1">
      <c r="H31" s="201"/>
    </row>
    <row r="32" ht="12.75">
      <c r="H32" s="200"/>
    </row>
  </sheetData>
  <sheetProtection/>
  <mergeCells count="13">
    <mergeCell ref="D25:G25"/>
    <mergeCell ref="D26:G26"/>
    <mergeCell ref="D27:G27"/>
    <mergeCell ref="A2:G2"/>
    <mergeCell ref="A3:G3"/>
    <mergeCell ref="A5:G5"/>
    <mergeCell ref="D7:G7"/>
    <mergeCell ref="M6:N6"/>
    <mergeCell ref="A7:A8"/>
    <mergeCell ref="B7:B8"/>
    <mergeCell ref="C7:C8"/>
    <mergeCell ref="F6:G6"/>
    <mergeCell ref="D24:G24"/>
  </mergeCells>
  <printOptions horizontalCentered="1"/>
  <pageMargins left="0.7086614173228347" right="0.7086614173228347" top="0.8267716535433072" bottom="0" header="0.31496062992125984" footer="0.31496062992125984"/>
  <pageSetup horizontalDpi="600" verticalDpi="600" orientation="landscape" paperSize="9" r:id="rId1"/>
  <colBreaks count="1" manualBreakCount="1">
    <brk id="7" max="6553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view="pageBreakPreview" zoomScale="90" zoomScaleSheetLayoutView="90" zoomScalePageLayoutView="0" workbookViewId="0" topLeftCell="A1">
      <selection activeCell="J5" sqref="J5:N5"/>
    </sheetView>
  </sheetViews>
  <sheetFormatPr defaultColWidth="9.140625" defaultRowHeight="12.75"/>
  <cols>
    <col min="2" max="2" width="10.140625" style="0" customWidth="1"/>
    <col min="3" max="3" width="16.7109375" style="0" customWidth="1"/>
    <col min="4" max="4" width="9.421875" style="0" customWidth="1"/>
    <col min="5" max="5" width="9.00390625" style="0" customWidth="1"/>
    <col min="6" max="6" width="11.57421875" style="0" customWidth="1"/>
    <col min="7" max="8" width="10.421875" style="0" customWidth="1"/>
    <col min="9" max="9" width="10.57421875" style="0" customWidth="1"/>
    <col min="10" max="10" width="10.421875" style="0" customWidth="1"/>
    <col min="11" max="11" width="11.57421875" style="0" customWidth="1"/>
    <col min="12" max="12" width="13.00390625" style="0" customWidth="1"/>
  </cols>
  <sheetData>
    <row r="1" spans="1:12" ht="18">
      <c r="A1" s="746" t="s">
        <v>639</v>
      </c>
      <c r="B1" s="746"/>
      <c r="C1" s="746"/>
      <c r="D1" s="746"/>
      <c r="E1" s="746"/>
      <c r="F1" s="746"/>
      <c r="G1" s="746"/>
      <c r="H1" s="746"/>
      <c r="I1" s="746"/>
      <c r="L1" s="230" t="s">
        <v>687</v>
      </c>
    </row>
    <row r="2" spans="1:12" ht="21">
      <c r="A2" s="842" t="s">
        <v>753</v>
      </c>
      <c r="B2" s="842"/>
      <c r="C2" s="842"/>
      <c r="D2" s="842"/>
      <c r="E2" s="842"/>
      <c r="F2" s="842"/>
      <c r="G2" s="842"/>
      <c r="H2" s="842"/>
      <c r="I2" s="842"/>
      <c r="J2" s="842"/>
      <c r="K2" s="842"/>
      <c r="L2" s="842"/>
    </row>
    <row r="3" spans="1:8" ht="15">
      <c r="A3" s="194"/>
      <c r="B3" s="194"/>
      <c r="C3" s="194"/>
      <c r="D3" s="194"/>
      <c r="E3" s="194"/>
      <c r="F3" s="194"/>
      <c r="G3" s="194"/>
      <c r="H3" s="194"/>
    </row>
    <row r="4" spans="1:12" ht="21">
      <c r="A4" s="888" t="s">
        <v>688</v>
      </c>
      <c r="B4" s="888"/>
      <c r="C4" s="888"/>
      <c r="D4" s="888"/>
      <c r="E4" s="888"/>
      <c r="F4" s="888"/>
      <c r="G4" s="888"/>
      <c r="H4" s="888"/>
      <c r="I4" s="888"/>
      <c r="J4" s="888"/>
      <c r="K4" s="888"/>
      <c r="L4" s="888"/>
    </row>
    <row r="5" spans="1:14" ht="15">
      <c r="A5" s="195" t="s">
        <v>653</v>
      </c>
      <c r="B5" s="195"/>
      <c r="C5" s="195"/>
      <c r="D5" s="195"/>
      <c r="E5" s="195"/>
      <c r="F5" s="195"/>
      <c r="G5" s="195"/>
      <c r="H5" s="194"/>
      <c r="J5" s="887" t="s">
        <v>899</v>
      </c>
      <c r="K5" s="887"/>
      <c r="L5" s="887"/>
      <c r="M5" s="887"/>
      <c r="N5" s="887"/>
    </row>
    <row r="6" spans="1:14" ht="28.5" customHeight="1">
      <c r="A6" s="851" t="s">
        <v>2</v>
      </c>
      <c r="B6" s="851" t="s">
        <v>39</v>
      </c>
      <c r="C6" s="675" t="s">
        <v>442</v>
      </c>
      <c r="D6" s="657" t="s">
        <v>501</v>
      </c>
      <c r="E6" s="883"/>
      <c r="F6" s="883"/>
      <c r="G6" s="883"/>
      <c r="H6" s="884"/>
      <c r="I6" s="885" t="s">
        <v>749</v>
      </c>
      <c r="J6" s="885" t="s">
        <v>750</v>
      </c>
      <c r="K6" s="848" t="s">
        <v>550</v>
      </c>
      <c r="L6" s="849"/>
      <c r="M6" s="849"/>
      <c r="N6" s="850"/>
    </row>
    <row r="7" spans="1:14" ht="47.25" customHeight="1">
      <c r="A7" s="852"/>
      <c r="B7" s="852"/>
      <c r="C7" s="675"/>
      <c r="D7" s="4" t="s">
        <v>500</v>
      </c>
      <c r="E7" s="4" t="s">
        <v>443</v>
      </c>
      <c r="F7" s="62" t="s">
        <v>444</v>
      </c>
      <c r="G7" s="4" t="s">
        <v>445</v>
      </c>
      <c r="H7" s="4" t="s">
        <v>49</v>
      </c>
      <c r="I7" s="886"/>
      <c r="J7" s="886"/>
      <c r="K7" s="223" t="s">
        <v>446</v>
      </c>
      <c r="L7" s="25" t="s">
        <v>551</v>
      </c>
      <c r="M7" s="4" t="s">
        <v>447</v>
      </c>
      <c r="N7" s="25" t="s">
        <v>448</v>
      </c>
    </row>
    <row r="8" spans="1:14" ht="15">
      <c r="A8" s="197" t="s">
        <v>296</v>
      </c>
      <c r="B8" s="197" t="s">
        <v>297</v>
      </c>
      <c r="C8" s="197" t="s">
        <v>298</v>
      </c>
      <c r="D8" s="197" t="s">
        <v>299</v>
      </c>
      <c r="E8" s="197" t="s">
        <v>300</v>
      </c>
      <c r="F8" s="197" t="s">
        <v>301</v>
      </c>
      <c r="G8" s="197" t="s">
        <v>302</v>
      </c>
      <c r="H8" s="197" t="s">
        <v>303</v>
      </c>
      <c r="I8" s="197">
        <v>9</v>
      </c>
      <c r="J8" s="197">
        <v>10</v>
      </c>
      <c r="K8" s="197">
        <v>11</v>
      </c>
      <c r="L8" s="197">
        <v>12</v>
      </c>
      <c r="M8" s="197">
        <v>13</v>
      </c>
      <c r="N8" s="197">
        <v>14</v>
      </c>
    </row>
    <row r="9" spans="1:15" ht="33" customHeight="1">
      <c r="A9" s="355">
        <v>1</v>
      </c>
      <c r="B9" s="356" t="s">
        <v>641</v>
      </c>
      <c r="C9" s="355">
        <v>273</v>
      </c>
      <c r="D9" s="355">
        <v>70</v>
      </c>
      <c r="E9" s="355">
        <v>135</v>
      </c>
      <c r="F9" s="355">
        <v>0</v>
      </c>
      <c r="G9" s="355">
        <v>0</v>
      </c>
      <c r="H9" s="355">
        <v>68</v>
      </c>
      <c r="I9" s="355">
        <v>132</v>
      </c>
      <c r="J9" s="355">
        <v>0</v>
      </c>
      <c r="K9" s="355">
        <v>131</v>
      </c>
      <c r="L9" s="355">
        <v>89</v>
      </c>
      <c r="M9" s="355">
        <v>30</v>
      </c>
      <c r="N9" s="355">
        <v>23</v>
      </c>
      <c r="O9" s="439"/>
    </row>
    <row r="10" spans="1:14" ht="33" customHeight="1">
      <c r="A10" s="355">
        <v>2</v>
      </c>
      <c r="B10" s="356" t="s">
        <v>642</v>
      </c>
      <c r="C10" s="355">
        <v>242</v>
      </c>
      <c r="D10" s="355">
        <v>215</v>
      </c>
      <c r="E10" s="355">
        <v>210</v>
      </c>
      <c r="F10" s="355">
        <v>0</v>
      </c>
      <c r="G10" s="355">
        <v>0</v>
      </c>
      <c r="H10" s="355">
        <v>0</v>
      </c>
      <c r="I10" s="355">
        <v>98</v>
      </c>
      <c r="J10" s="355">
        <v>0</v>
      </c>
      <c r="K10" s="355">
        <v>225</v>
      </c>
      <c r="L10" s="355">
        <v>72</v>
      </c>
      <c r="M10" s="355">
        <v>0</v>
      </c>
      <c r="N10" s="355">
        <v>0</v>
      </c>
    </row>
    <row r="11" spans="1:14" ht="37.5" customHeight="1">
      <c r="A11" s="355">
        <v>3</v>
      </c>
      <c r="B11" s="356" t="s">
        <v>643</v>
      </c>
      <c r="C11" s="355">
        <v>95</v>
      </c>
      <c r="D11" s="355">
        <v>33</v>
      </c>
      <c r="E11" s="355">
        <v>62</v>
      </c>
      <c r="F11" s="355">
        <v>0</v>
      </c>
      <c r="G11" s="355">
        <v>0</v>
      </c>
      <c r="H11" s="355">
        <v>0</v>
      </c>
      <c r="I11" s="355">
        <v>33</v>
      </c>
      <c r="J11" s="355">
        <v>0</v>
      </c>
      <c r="K11" s="355">
        <v>33</v>
      </c>
      <c r="L11" s="355">
        <v>0</v>
      </c>
      <c r="M11" s="355">
        <v>0</v>
      </c>
      <c r="N11" s="355">
        <v>62</v>
      </c>
    </row>
    <row r="12" spans="1:14" ht="39" customHeight="1">
      <c r="A12" s="355">
        <v>4</v>
      </c>
      <c r="B12" s="356" t="s">
        <v>644</v>
      </c>
      <c r="C12" s="355">
        <v>258</v>
      </c>
      <c r="D12" s="355">
        <v>59</v>
      </c>
      <c r="E12" s="355">
        <v>199</v>
      </c>
      <c r="F12" s="355">
        <v>0</v>
      </c>
      <c r="G12" s="355">
        <v>0</v>
      </c>
      <c r="H12" s="355">
        <v>0</v>
      </c>
      <c r="I12" s="355">
        <v>109</v>
      </c>
      <c r="J12" s="355">
        <v>0</v>
      </c>
      <c r="K12" s="355">
        <v>258</v>
      </c>
      <c r="L12" s="355">
        <v>78</v>
      </c>
      <c r="M12" s="355">
        <v>0</v>
      </c>
      <c r="N12" s="355">
        <v>259</v>
      </c>
    </row>
    <row r="13" spans="1:14" ht="38.25" customHeight="1">
      <c r="A13" s="759" t="s">
        <v>19</v>
      </c>
      <c r="B13" s="760"/>
      <c r="C13" s="159">
        <f aca="true" t="shared" si="0" ref="C13:N13">SUM(C9:C12)</f>
        <v>868</v>
      </c>
      <c r="D13" s="159">
        <f t="shared" si="0"/>
        <v>377</v>
      </c>
      <c r="E13" s="159">
        <f t="shared" si="0"/>
        <v>606</v>
      </c>
      <c r="F13" s="159">
        <f t="shared" si="0"/>
        <v>0</v>
      </c>
      <c r="G13" s="159">
        <f t="shared" si="0"/>
        <v>0</v>
      </c>
      <c r="H13" s="159">
        <f t="shared" si="0"/>
        <v>68</v>
      </c>
      <c r="I13" s="159">
        <f>SUM(I9:I12)</f>
        <v>372</v>
      </c>
      <c r="J13" s="159">
        <f>SUM(J9:J12)</f>
        <v>0</v>
      </c>
      <c r="K13" s="159">
        <f t="shared" si="0"/>
        <v>647</v>
      </c>
      <c r="L13" s="159">
        <f t="shared" si="0"/>
        <v>239</v>
      </c>
      <c r="M13" s="159">
        <f t="shared" si="0"/>
        <v>30</v>
      </c>
      <c r="N13" s="159">
        <f t="shared" si="0"/>
        <v>344</v>
      </c>
    </row>
    <row r="21" ht="12.75">
      <c r="M21" s="14" t="s">
        <v>441</v>
      </c>
    </row>
    <row r="25" spans="1:12" ht="12.75" customHeight="1">
      <c r="A25" s="200"/>
      <c r="B25" s="200"/>
      <c r="C25" s="200"/>
      <c r="D25" s="200"/>
      <c r="H25" s="744" t="s">
        <v>13</v>
      </c>
      <c r="I25" s="744"/>
      <c r="J25" s="744"/>
      <c r="K25" s="744"/>
      <c r="L25" s="744"/>
    </row>
    <row r="26" spans="1:12" ht="12.75" customHeight="1">
      <c r="A26" s="200"/>
      <c r="B26" s="200"/>
      <c r="C26" s="200"/>
      <c r="D26" s="200"/>
      <c r="H26" s="744" t="s">
        <v>14</v>
      </c>
      <c r="I26" s="744"/>
      <c r="J26" s="744"/>
      <c r="K26" s="744"/>
      <c r="L26" s="744"/>
    </row>
    <row r="27" spans="1:12" ht="18" customHeight="1">
      <c r="A27" s="744" t="s">
        <v>89</v>
      </c>
      <c r="B27" s="744"/>
      <c r="C27" s="744"/>
      <c r="D27" s="744"/>
      <c r="E27" s="744"/>
      <c r="F27" s="744"/>
      <c r="G27" s="744"/>
      <c r="H27" s="744"/>
      <c r="I27" s="744"/>
      <c r="J27" s="744"/>
      <c r="K27" s="744"/>
      <c r="L27" s="744"/>
    </row>
    <row r="28" spans="1:9" ht="12.75" customHeight="1">
      <c r="A28" s="200" t="s">
        <v>12</v>
      </c>
      <c r="C28" s="200"/>
      <c r="D28" s="200"/>
      <c r="I28" s="202" t="s">
        <v>86</v>
      </c>
    </row>
    <row r="29" ht="12.75" customHeight="1"/>
    <row r="30" ht="12.75" customHeight="1"/>
  </sheetData>
  <sheetProtection/>
  <mergeCells count="15">
    <mergeCell ref="A1:I1"/>
    <mergeCell ref="A6:A7"/>
    <mergeCell ref="B6:B7"/>
    <mergeCell ref="A13:B13"/>
    <mergeCell ref="A4:L4"/>
    <mergeCell ref="A27:L27"/>
    <mergeCell ref="H25:L25"/>
    <mergeCell ref="H26:L26"/>
    <mergeCell ref="A2:L2"/>
    <mergeCell ref="D6:H6"/>
    <mergeCell ref="C6:C7"/>
    <mergeCell ref="K6:N6"/>
    <mergeCell ref="I6:I7"/>
    <mergeCell ref="J6:J7"/>
    <mergeCell ref="J5:N5"/>
  </mergeCells>
  <printOptions horizontalCentered="1"/>
  <pageMargins left="0.7086614173228347" right="0.7086614173228347" top="1.0236220472440944" bottom="0" header="0.31496062992125984" footer="0.31496062992125984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SheetLayoutView="98" zoomScalePageLayoutView="0" workbookViewId="0" topLeftCell="A55">
      <selection activeCell="G27" sqref="G27:H27"/>
    </sheetView>
  </sheetViews>
  <sheetFormatPr defaultColWidth="9.140625" defaultRowHeight="12.75"/>
  <cols>
    <col min="1" max="1" width="9.28125" style="13" customWidth="1"/>
    <col min="2" max="3" width="8.57421875" style="13" customWidth="1"/>
    <col min="4" max="4" width="12.00390625" style="13" customWidth="1"/>
    <col min="5" max="5" width="8.57421875" style="13" customWidth="1"/>
    <col min="6" max="6" width="9.57421875" style="13" customWidth="1"/>
    <col min="7" max="7" width="8.57421875" style="13" customWidth="1"/>
    <col min="8" max="8" width="11.7109375" style="13" customWidth="1"/>
    <col min="9" max="15" width="8.57421875" style="13" customWidth="1"/>
    <col min="16" max="16" width="8.421875" style="13" customWidth="1"/>
    <col min="17" max="19" width="8.57421875" style="13" customWidth="1"/>
    <col min="20" max="16384" width="9.140625" style="13" customWidth="1"/>
  </cols>
  <sheetData>
    <row r="1" spans="1:19" ht="12.75">
      <c r="A1" s="13" t="s">
        <v>11</v>
      </c>
      <c r="H1" s="687"/>
      <c r="I1" s="687"/>
      <c r="R1" s="682" t="s">
        <v>58</v>
      </c>
      <c r="S1" s="682"/>
    </row>
    <row r="2" spans="1:19" s="12" customFormat="1" ht="15.75">
      <c r="A2" s="683" t="s">
        <v>0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</row>
    <row r="3" spans="1:19" s="12" customFormat="1" ht="20.25" customHeight="1">
      <c r="A3" s="684" t="s">
        <v>753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S3" s="684"/>
    </row>
    <row r="5" spans="1:19" s="12" customFormat="1" ht="15.75">
      <c r="A5" s="685" t="s">
        <v>819</v>
      </c>
      <c r="B5" s="685"/>
      <c r="C5" s="685"/>
      <c r="D5" s="685"/>
      <c r="E5" s="685"/>
      <c r="F5" s="685"/>
      <c r="G5" s="685"/>
      <c r="H5" s="685"/>
      <c r="I5" s="685"/>
      <c r="J5" s="685"/>
      <c r="K5" s="685"/>
      <c r="L5" s="685"/>
      <c r="M5" s="685"/>
      <c r="N5" s="685"/>
      <c r="O5" s="685"/>
      <c r="P5" s="685"/>
      <c r="Q5" s="685"/>
      <c r="R5" s="685"/>
      <c r="S5" s="685"/>
    </row>
    <row r="6" spans="1:2" ht="12.75">
      <c r="A6" s="686" t="s">
        <v>652</v>
      </c>
      <c r="B6" s="686"/>
    </row>
    <row r="7" spans="1:19" ht="12.75">
      <c r="A7" s="686" t="s">
        <v>189</v>
      </c>
      <c r="B7" s="686"/>
      <c r="C7" s="686"/>
      <c r="D7" s="686"/>
      <c r="E7" s="686"/>
      <c r="F7" s="686"/>
      <c r="G7" s="686"/>
      <c r="H7" s="686"/>
      <c r="I7" s="686"/>
      <c r="R7" s="29"/>
      <c r="S7" s="29"/>
    </row>
    <row r="9" spans="1:12" ht="18" customHeight="1">
      <c r="A9" s="4"/>
      <c r="B9" s="657" t="s">
        <v>45</v>
      </c>
      <c r="C9" s="659"/>
      <c r="D9" s="657" t="s">
        <v>46</v>
      </c>
      <c r="E9" s="659"/>
      <c r="F9" s="657" t="s">
        <v>47</v>
      </c>
      <c r="G9" s="659"/>
      <c r="H9" s="680" t="s">
        <v>48</v>
      </c>
      <c r="I9" s="681"/>
      <c r="J9" s="657" t="s">
        <v>49</v>
      </c>
      <c r="K9" s="659"/>
      <c r="L9" s="25" t="s">
        <v>19</v>
      </c>
    </row>
    <row r="10" spans="1:12" s="63" customFormat="1" ht="13.5" customHeight="1">
      <c r="A10" s="460">
        <v>1</v>
      </c>
      <c r="B10" s="678">
        <v>2</v>
      </c>
      <c r="C10" s="679"/>
      <c r="D10" s="678">
        <v>3</v>
      </c>
      <c r="E10" s="679"/>
      <c r="F10" s="678">
        <v>4</v>
      </c>
      <c r="G10" s="679"/>
      <c r="H10" s="678">
        <v>5</v>
      </c>
      <c r="I10" s="679"/>
      <c r="J10" s="678">
        <v>6</v>
      </c>
      <c r="K10" s="679"/>
      <c r="L10" s="460">
        <v>7</v>
      </c>
    </row>
    <row r="11" spans="1:12" ht="12.75">
      <c r="A11" s="2" t="s">
        <v>50</v>
      </c>
      <c r="B11" s="660">
        <v>30</v>
      </c>
      <c r="C11" s="661"/>
      <c r="D11" s="660">
        <v>388</v>
      </c>
      <c r="E11" s="661"/>
      <c r="F11" s="660">
        <v>305</v>
      </c>
      <c r="G11" s="661"/>
      <c r="H11" s="660">
        <v>19</v>
      </c>
      <c r="I11" s="661"/>
      <c r="J11" s="660">
        <v>109</v>
      </c>
      <c r="K11" s="661"/>
      <c r="L11" s="16">
        <f>SUM(B11:K11)</f>
        <v>851</v>
      </c>
    </row>
    <row r="12" spans="1:12" ht="12.75">
      <c r="A12" s="2" t="s">
        <v>51</v>
      </c>
      <c r="B12" s="660">
        <v>24</v>
      </c>
      <c r="C12" s="661"/>
      <c r="D12" s="660">
        <v>412</v>
      </c>
      <c r="E12" s="661"/>
      <c r="F12" s="660">
        <v>376</v>
      </c>
      <c r="G12" s="661"/>
      <c r="H12" s="660">
        <v>23</v>
      </c>
      <c r="I12" s="661"/>
      <c r="J12" s="660">
        <v>160</v>
      </c>
      <c r="K12" s="661"/>
      <c r="L12" s="16">
        <f>SUM(B12:K12)</f>
        <v>995</v>
      </c>
    </row>
    <row r="13" spans="1:12" ht="12.75">
      <c r="A13" s="2" t="s">
        <v>19</v>
      </c>
      <c r="B13" s="654">
        <f>SUM(B11:B12)</f>
        <v>54</v>
      </c>
      <c r="C13" s="656"/>
      <c r="D13" s="654">
        <f>SUM(D11:D12)</f>
        <v>800</v>
      </c>
      <c r="E13" s="656"/>
      <c r="F13" s="654">
        <f>SUM(F11:F12)</f>
        <v>681</v>
      </c>
      <c r="G13" s="656"/>
      <c r="H13" s="654">
        <f>SUM(H11:H12)</f>
        <v>42</v>
      </c>
      <c r="I13" s="656"/>
      <c r="J13" s="654">
        <f>SUM(J11:J12)</f>
        <v>269</v>
      </c>
      <c r="K13" s="656"/>
      <c r="L13" s="2">
        <f>SUM(B13:K13)</f>
        <v>1846</v>
      </c>
    </row>
    <row r="14" spans="1:12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663" t="s">
        <v>470</v>
      </c>
      <c r="B15" s="663"/>
      <c r="C15" s="663"/>
      <c r="D15" s="663"/>
      <c r="E15" s="663"/>
      <c r="F15" s="663"/>
      <c r="G15" s="663"/>
      <c r="H15" s="10"/>
      <c r="I15" s="10"/>
      <c r="J15" s="10"/>
      <c r="K15" s="10"/>
      <c r="L15" s="10"/>
    </row>
    <row r="16" spans="1:12" ht="12.75" customHeight="1">
      <c r="A16" s="665" t="s">
        <v>471</v>
      </c>
      <c r="B16" s="666"/>
      <c r="C16" s="664" t="s">
        <v>229</v>
      </c>
      <c r="D16" s="664"/>
      <c r="E16" s="2" t="s">
        <v>19</v>
      </c>
      <c r="I16" s="10"/>
      <c r="J16" s="10"/>
      <c r="K16" s="10"/>
      <c r="L16" s="10"/>
    </row>
    <row r="17" spans="1:12" ht="12.75">
      <c r="A17" s="654">
        <v>900</v>
      </c>
      <c r="B17" s="656"/>
      <c r="C17" s="654">
        <v>100</v>
      </c>
      <c r="D17" s="656"/>
      <c r="E17" s="2">
        <f>SUM(A17:D17)</f>
        <v>1000</v>
      </c>
      <c r="I17" s="10"/>
      <c r="J17" s="10"/>
      <c r="K17" s="10"/>
      <c r="L17" s="10"/>
    </row>
    <row r="18" spans="1:12" ht="12.75">
      <c r="A18" s="654"/>
      <c r="B18" s="656"/>
      <c r="C18" s="654"/>
      <c r="D18" s="656"/>
      <c r="E18" s="2"/>
      <c r="I18" s="10"/>
      <c r="J18" s="10"/>
      <c r="K18" s="10"/>
      <c r="L18" s="10"/>
    </row>
    <row r="19" spans="1:12" ht="12.75">
      <c r="A19" s="253"/>
      <c r="B19" s="253"/>
      <c r="C19" s="253"/>
      <c r="D19" s="253"/>
      <c r="E19" s="253"/>
      <c r="F19" s="253"/>
      <c r="G19" s="253"/>
      <c r="H19" s="10"/>
      <c r="I19" s="10"/>
      <c r="J19" s="10"/>
      <c r="K19" s="10"/>
      <c r="L19" s="10"/>
    </row>
    <row r="21" spans="1:19" ht="18.75" customHeight="1">
      <c r="A21" s="697" t="s">
        <v>190</v>
      </c>
      <c r="B21" s="697"/>
      <c r="C21" s="697"/>
      <c r="D21" s="697"/>
      <c r="E21" s="697"/>
      <c r="F21" s="697"/>
      <c r="G21" s="697"/>
      <c r="H21" s="697"/>
      <c r="I21" s="697"/>
      <c r="J21" s="697"/>
      <c r="K21" s="697"/>
      <c r="L21" s="697"/>
      <c r="M21" s="697"/>
      <c r="N21" s="697"/>
      <c r="O21" s="697"/>
      <c r="P21" s="697"/>
      <c r="Q21" s="697"/>
      <c r="R21" s="697"/>
      <c r="S21" s="697"/>
    </row>
    <row r="22" spans="1:20" ht="12.75">
      <c r="A22" s="675" t="s">
        <v>26</v>
      </c>
      <c r="B22" s="675" t="s">
        <v>52</v>
      </c>
      <c r="C22" s="675"/>
      <c r="D22" s="675"/>
      <c r="E22" s="702" t="s">
        <v>27</v>
      </c>
      <c r="F22" s="702"/>
      <c r="G22" s="702"/>
      <c r="H22" s="702"/>
      <c r="I22" s="702"/>
      <c r="J22" s="702"/>
      <c r="K22" s="702"/>
      <c r="L22" s="702"/>
      <c r="M22" s="662" t="s">
        <v>28</v>
      </c>
      <c r="N22" s="662"/>
      <c r="O22" s="662"/>
      <c r="P22" s="662"/>
      <c r="Q22" s="662"/>
      <c r="R22" s="662"/>
      <c r="S22" s="662"/>
      <c r="T22" s="662"/>
    </row>
    <row r="23" spans="1:20" ht="41.25" customHeight="1">
      <c r="A23" s="675"/>
      <c r="B23" s="675"/>
      <c r="C23" s="675"/>
      <c r="D23" s="675"/>
      <c r="E23" s="657" t="s">
        <v>145</v>
      </c>
      <c r="F23" s="659"/>
      <c r="G23" s="657" t="s">
        <v>191</v>
      </c>
      <c r="H23" s="659"/>
      <c r="I23" s="675" t="s">
        <v>53</v>
      </c>
      <c r="J23" s="675"/>
      <c r="K23" s="657" t="s">
        <v>99</v>
      </c>
      <c r="L23" s="659"/>
      <c r="M23" s="657" t="s">
        <v>100</v>
      </c>
      <c r="N23" s="659"/>
      <c r="O23" s="657" t="s">
        <v>191</v>
      </c>
      <c r="P23" s="659"/>
      <c r="Q23" s="675" t="s">
        <v>53</v>
      </c>
      <c r="R23" s="675"/>
      <c r="S23" s="675" t="s">
        <v>99</v>
      </c>
      <c r="T23" s="675"/>
    </row>
    <row r="24" spans="1:20" s="63" customFormat="1" ht="15.75" customHeight="1">
      <c r="A24" s="460">
        <v>1</v>
      </c>
      <c r="B24" s="678">
        <v>2</v>
      </c>
      <c r="C24" s="698"/>
      <c r="D24" s="679"/>
      <c r="E24" s="678">
        <v>3</v>
      </c>
      <c r="F24" s="679"/>
      <c r="G24" s="678">
        <v>4</v>
      </c>
      <c r="H24" s="679"/>
      <c r="I24" s="674">
        <v>5</v>
      </c>
      <c r="J24" s="674"/>
      <c r="K24" s="674">
        <v>6</v>
      </c>
      <c r="L24" s="674"/>
      <c r="M24" s="678">
        <v>3</v>
      </c>
      <c r="N24" s="679"/>
      <c r="O24" s="678">
        <v>4</v>
      </c>
      <c r="P24" s="679"/>
      <c r="Q24" s="674">
        <v>5</v>
      </c>
      <c r="R24" s="674"/>
      <c r="S24" s="674">
        <v>6</v>
      </c>
      <c r="T24" s="674"/>
    </row>
    <row r="25" spans="1:20" ht="27.75" customHeight="1">
      <c r="A25" s="62">
        <v>1</v>
      </c>
      <c r="B25" s="699" t="s">
        <v>539</v>
      </c>
      <c r="C25" s="700"/>
      <c r="D25" s="701"/>
      <c r="E25" s="660">
        <v>100</v>
      </c>
      <c r="F25" s="661"/>
      <c r="G25" s="654" t="s">
        <v>389</v>
      </c>
      <c r="H25" s="656"/>
      <c r="I25" s="653">
        <v>340</v>
      </c>
      <c r="J25" s="653"/>
      <c r="K25" s="653">
        <v>8</v>
      </c>
      <c r="L25" s="653"/>
      <c r="M25" s="660">
        <v>150</v>
      </c>
      <c r="N25" s="661"/>
      <c r="O25" s="654" t="s">
        <v>389</v>
      </c>
      <c r="P25" s="656"/>
      <c r="Q25" s="653">
        <v>510</v>
      </c>
      <c r="R25" s="653"/>
      <c r="S25" s="653">
        <v>14</v>
      </c>
      <c r="T25" s="653"/>
    </row>
    <row r="26" spans="1:20" ht="12.75">
      <c r="A26" s="62">
        <v>2</v>
      </c>
      <c r="B26" s="689" t="s">
        <v>54</v>
      </c>
      <c r="C26" s="690"/>
      <c r="D26" s="691"/>
      <c r="E26" s="660">
        <v>20</v>
      </c>
      <c r="F26" s="661"/>
      <c r="G26" s="660">
        <v>1.07</v>
      </c>
      <c r="H26" s="661"/>
      <c r="I26" s="653">
        <v>70</v>
      </c>
      <c r="J26" s="653"/>
      <c r="K26" s="653">
        <v>5</v>
      </c>
      <c r="L26" s="653"/>
      <c r="M26" s="660">
        <v>30</v>
      </c>
      <c r="N26" s="661"/>
      <c r="O26" s="676">
        <v>2.13</v>
      </c>
      <c r="P26" s="677"/>
      <c r="Q26" s="653">
        <v>105</v>
      </c>
      <c r="R26" s="653"/>
      <c r="S26" s="653">
        <v>6.6</v>
      </c>
      <c r="T26" s="653"/>
    </row>
    <row r="27" spans="1:20" ht="12.75">
      <c r="A27" s="62">
        <v>3</v>
      </c>
      <c r="B27" s="689" t="s">
        <v>192</v>
      </c>
      <c r="C27" s="690"/>
      <c r="D27" s="691"/>
      <c r="E27" s="660">
        <v>50</v>
      </c>
      <c r="F27" s="661"/>
      <c r="G27" s="676">
        <v>1.39</v>
      </c>
      <c r="H27" s="677"/>
      <c r="I27" s="653">
        <v>25</v>
      </c>
      <c r="J27" s="653"/>
      <c r="K27" s="653"/>
      <c r="L27" s="653"/>
      <c r="M27" s="660">
        <v>75</v>
      </c>
      <c r="N27" s="661"/>
      <c r="O27" s="676">
        <v>1.73</v>
      </c>
      <c r="P27" s="677"/>
      <c r="Q27" s="653">
        <v>37</v>
      </c>
      <c r="R27" s="653"/>
      <c r="S27" s="653"/>
      <c r="T27" s="653"/>
    </row>
    <row r="28" spans="1:20" ht="12.75">
      <c r="A28" s="62">
        <v>4</v>
      </c>
      <c r="B28" s="689" t="s">
        <v>55</v>
      </c>
      <c r="C28" s="690"/>
      <c r="D28" s="691"/>
      <c r="E28" s="660">
        <v>5</v>
      </c>
      <c r="F28" s="661"/>
      <c r="G28" s="676">
        <v>0.8</v>
      </c>
      <c r="H28" s="677"/>
      <c r="I28" s="653">
        <v>45</v>
      </c>
      <c r="J28" s="653"/>
      <c r="K28" s="653"/>
      <c r="L28" s="653"/>
      <c r="M28" s="660">
        <v>7.5</v>
      </c>
      <c r="N28" s="661"/>
      <c r="O28" s="676">
        <v>1.45</v>
      </c>
      <c r="P28" s="677"/>
      <c r="Q28" s="653">
        <v>68</v>
      </c>
      <c r="R28" s="653"/>
      <c r="S28" s="653"/>
      <c r="T28" s="653"/>
    </row>
    <row r="29" spans="1:20" ht="12.75">
      <c r="A29" s="62">
        <v>5</v>
      </c>
      <c r="B29" s="689" t="s">
        <v>56</v>
      </c>
      <c r="C29" s="690"/>
      <c r="D29" s="691"/>
      <c r="E29" s="660"/>
      <c r="F29" s="661"/>
      <c r="G29" s="676">
        <v>0.32</v>
      </c>
      <c r="H29" s="677"/>
      <c r="I29" s="653">
        <v>0</v>
      </c>
      <c r="J29" s="653"/>
      <c r="K29" s="653"/>
      <c r="L29" s="653"/>
      <c r="M29" s="660"/>
      <c r="N29" s="661"/>
      <c r="O29" s="676">
        <v>0.32</v>
      </c>
      <c r="P29" s="677"/>
      <c r="Q29" s="653">
        <v>0</v>
      </c>
      <c r="R29" s="653"/>
      <c r="S29" s="653"/>
      <c r="T29" s="653"/>
    </row>
    <row r="30" spans="1:20" ht="12.75">
      <c r="A30" s="62">
        <v>6</v>
      </c>
      <c r="B30" s="689" t="s">
        <v>57</v>
      </c>
      <c r="C30" s="690"/>
      <c r="D30" s="691"/>
      <c r="E30" s="660"/>
      <c r="F30" s="661"/>
      <c r="G30" s="676">
        <v>0.55</v>
      </c>
      <c r="H30" s="677"/>
      <c r="I30" s="653"/>
      <c r="J30" s="653"/>
      <c r="K30" s="653"/>
      <c r="L30" s="653"/>
      <c r="M30" s="660"/>
      <c r="N30" s="661"/>
      <c r="O30" s="676">
        <v>0.55</v>
      </c>
      <c r="P30" s="677"/>
      <c r="Q30" s="653"/>
      <c r="R30" s="653"/>
      <c r="S30" s="653"/>
      <c r="T30" s="653"/>
    </row>
    <row r="31" spans="1:20" ht="12.75">
      <c r="A31" s="62">
        <v>7</v>
      </c>
      <c r="B31" s="696" t="s">
        <v>193</v>
      </c>
      <c r="C31" s="696"/>
      <c r="D31" s="696"/>
      <c r="E31" s="653"/>
      <c r="F31" s="653"/>
      <c r="G31" s="676">
        <v>0</v>
      </c>
      <c r="H31" s="677"/>
      <c r="I31" s="653"/>
      <c r="J31" s="653"/>
      <c r="K31" s="653"/>
      <c r="L31" s="653"/>
      <c r="M31" s="653"/>
      <c r="N31" s="653"/>
      <c r="O31" s="653"/>
      <c r="P31" s="653"/>
      <c r="Q31" s="653"/>
      <c r="R31" s="653"/>
      <c r="S31" s="653"/>
      <c r="T31" s="653"/>
    </row>
    <row r="32" spans="1:20" ht="12.75">
      <c r="A32" s="62"/>
      <c r="B32" s="675" t="s">
        <v>19</v>
      </c>
      <c r="C32" s="675"/>
      <c r="D32" s="675"/>
      <c r="E32" s="662">
        <v>4.14</v>
      </c>
      <c r="F32" s="662"/>
      <c r="G32" s="694">
        <f>SUM(G26:G31)</f>
        <v>4.13</v>
      </c>
      <c r="H32" s="694"/>
      <c r="I32" s="662">
        <f>SUM(I25:I31)</f>
        <v>480</v>
      </c>
      <c r="J32" s="662"/>
      <c r="K32" s="662">
        <f>SUM(K25:K31)</f>
        <v>13</v>
      </c>
      <c r="L32" s="662"/>
      <c r="M32" s="662"/>
      <c r="N32" s="662"/>
      <c r="O32" s="662">
        <f>SUM(O26:O31)</f>
        <v>6.18</v>
      </c>
      <c r="P32" s="662"/>
      <c r="Q32" s="662">
        <f>SUM(Q25:Q31)</f>
        <v>720</v>
      </c>
      <c r="R32" s="662"/>
      <c r="S32" s="662">
        <f>SUM(S25:S31)</f>
        <v>20.6</v>
      </c>
      <c r="T32" s="662"/>
    </row>
    <row r="33" spans="1:20" ht="12.75">
      <c r="A33" s="461"/>
      <c r="B33" s="462"/>
      <c r="C33" s="462"/>
      <c r="D33" s="462"/>
      <c r="E33" s="10"/>
      <c r="F33" s="10"/>
      <c r="G33" s="10"/>
      <c r="H33" s="463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ht="12.75" customHeight="1">
      <c r="A34" s="464" t="s">
        <v>449</v>
      </c>
      <c r="B34" s="695" t="s">
        <v>514</v>
      </c>
      <c r="C34" s="695"/>
      <c r="D34" s="695"/>
      <c r="E34" s="695"/>
      <c r="F34" s="695"/>
      <c r="G34" s="695"/>
      <c r="H34" s="695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12.75">
      <c r="A35" s="464"/>
      <c r="B35" s="462"/>
      <c r="C35" s="462"/>
      <c r="D35" s="46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s="29" customFormat="1" ht="17.25" customHeight="1">
      <c r="A36" s="441" t="s">
        <v>26</v>
      </c>
      <c r="B36" s="667" t="s">
        <v>450</v>
      </c>
      <c r="C36" s="668"/>
      <c r="D36" s="669"/>
      <c r="E36" s="657" t="s">
        <v>27</v>
      </c>
      <c r="F36" s="658"/>
      <c r="G36" s="658"/>
      <c r="H36" s="658"/>
      <c r="I36" s="658"/>
      <c r="J36" s="659"/>
      <c r="K36" s="662" t="s">
        <v>28</v>
      </c>
      <c r="L36" s="662"/>
      <c r="M36" s="662"/>
      <c r="N36" s="662"/>
      <c r="O36" s="662"/>
      <c r="P36" s="662"/>
      <c r="Q36" s="673"/>
      <c r="R36" s="673"/>
      <c r="S36" s="673"/>
      <c r="T36" s="673"/>
    </row>
    <row r="37" spans="1:20" ht="12.75">
      <c r="A37" s="3"/>
      <c r="B37" s="670"/>
      <c r="C37" s="671"/>
      <c r="D37" s="672"/>
      <c r="E37" s="654" t="s">
        <v>467</v>
      </c>
      <c r="F37" s="656"/>
      <c r="G37" s="654" t="s">
        <v>468</v>
      </c>
      <c r="H37" s="656"/>
      <c r="I37" s="654" t="s">
        <v>469</v>
      </c>
      <c r="J37" s="656"/>
      <c r="K37" s="662" t="s">
        <v>467</v>
      </c>
      <c r="L37" s="662"/>
      <c r="M37" s="662" t="s">
        <v>468</v>
      </c>
      <c r="N37" s="662"/>
      <c r="O37" s="662" t="s">
        <v>469</v>
      </c>
      <c r="P37" s="662"/>
      <c r="Q37" s="10"/>
      <c r="R37" s="10"/>
      <c r="S37" s="10"/>
      <c r="T37" s="10"/>
    </row>
    <row r="38" spans="1:20" ht="12.75">
      <c r="A38" s="62">
        <v>1</v>
      </c>
      <c r="B38" s="654" t="s">
        <v>54</v>
      </c>
      <c r="C38" s="655"/>
      <c r="D38" s="656"/>
      <c r="E38" s="660"/>
      <c r="F38" s="661"/>
      <c r="G38" s="660"/>
      <c r="H38" s="661"/>
      <c r="I38" s="660"/>
      <c r="J38" s="661"/>
      <c r="K38" s="653"/>
      <c r="L38" s="653"/>
      <c r="M38" s="653"/>
      <c r="N38" s="653"/>
      <c r="O38" s="662"/>
      <c r="P38" s="662"/>
      <c r="Q38" s="10"/>
      <c r="R38" s="10"/>
      <c r="S38" s="10"/>
      <c r="T38" s="10"/>
    </row>
    <row r="39" spans="1:20" ht="12.75">
      <c r="A39" s="62">
        <v>2</v>
      </c>
      <c r="B39" s="654" t="s">
        <v>681</v>
      </c>
      <c r="C39" s="655"/>
      <c r="D39" s="656"/>
      <c r="E39" s="660"/>
      <c r="F39" s="661"/>
      <c r="G39" s="660"/>
      <c r="H39" s="661"/>
      <c r="I39" s="660"/>
      <c r="J39" s="661"/>
      <c r="K39" s="653"/>
      <c r="L39" s="653"/>
      <c r="M39" s="653"/>
      <c r="N39" s="653"/>
      <c r="O39" s="662"/>
      <c r="P39" s="662"/>
      <c r="Q39" s="10"/>
      <c r="R39" s="10"/>
      <c r="S39" s="10"/>
      <c r="T39" s="10"/>
    </row>
    <row r="40" spans="1:20" ht="12.75">
      <c r="A40" s="62">
        <v>3</v>
      </c>
      <c r="B40" s="654" t="s">
        <v>682</v>
      </c>
      <c r="C40" s="655"/>
      <c r="D40" s="656"/>
      <c r="E40" s="660"/>
      <c r="F40" s="661"/>
      <c r="G40" s="660"/>
      <c r="H40" s="661"/>
      <c r="I40" s="660"/>
      <c r="J40" s="661"/>
      <c r="K40" s="653"/>
      <c r="L40" s="653"/>
      <c r="M40" s="653"/>
      <c r="N40" s="653"/>
      <c r="O40" s="662"/>
      <c r="P40" s="662"/>
      <c r="Q40" s="10"/>
      <c r="R40" s="10"/>
      <c r="S40" s="10"/>
      <c r="T40" s="10"/>
    </row>
    <row r="41" spans="1:20" ht="12.75">
      <c r="A41" s="62">
        <v>4</v>
      </c>
      <c r="B41" s="657"/>
      <c r="C41" s="658"/>
      <c r="D41" s="659"/>
      <c r="E41" s="660"/>
      <c r="F41" s="661"/>
      <c r="G41" s="660"/>
      <c r="H41" s="661"/>
      <c r="I41" s="660"/>
      <c r="J41" s="661"/>
      <c r="K41" s="653"/>
      <c r="L41" s="653"/>
      <c r="M41" s="653"/>
      <c r="N41" s="653"/>
      <c r="O41" s="662"/>
      <c r="P41" s="662"/>
      <c r="Q41" s="10"/>
      <c r="R41" s="10"/>
      <c r="S41" s="10"/>
      <c r="T41" s="10"/>
    </row>
    <row r="44" spans="1:9" ht="13.5" customHeight="1">
      <c r="A44" s="688" t="s">
        <v>206</v>
      </c>
      <c r="B44" s="688"/>
      <c r="C44" s="688"/>
      <c r="D44" s="688"/>
      <c r="E44" s="688"/>
      <c r="F44" s="688"/>
      <c r="G44" s="688"/>
      <c r="H44" s="688"/>
      <c r="I44" s="688"/>
    </row>
    <row r="45" spans="1:9" ht="13.5" customHeight="1">
      <c r="A45" s="692" t="s">
        <v>60</v>
      </c>
      <c r="B45" s="692" t="s">
        <v>27</v>
      </c>
      <c r="C45" s="692"/>
      <c r="D45" s="692"/>
      <c r="E45" s="693" t="s">
        <v>28</v>
      </c>
      <c r="F45" s="693"/>
      <c r="G45" s="693"/>
      <c r="H45" s="651" t="s">
        <v>164</v>
      </c>
      <c r="I45" s="14"/>
    </row>
    <row r="46" spans="1:9" ht="15">
      <c r="A46" s="692"/>
      <c r="B46" s="465" t="s">
        <v>194</v>
      </c>
      <c r="C46" s="466" t="s">
        <v>106</v>
      </c>
      <c r="D46" s="465" t="s">
        <v>19</v>
      </c>
      <c r="E46" s="465" t="s">
        <v>194</v>
      </c>
      <c r="F46" s="466" t="s">
        <v>106</v>
      </c>
      <c r="G46" s="465" t="s">
        <v>19</v>
      </c>
      <c r="H46" s="652"/>
      <c r="I46" s="14"/>
    </row>
    <row r="47" spans="1:9" ht="15">
      <c r="A47" s="28" t="s">
        <v>702</v>
      </c>
      <c r="B47" s="467">
        <v>3.72</v>
      </c>
      <c r="C47" s="467">
        <v>0.41</v>
      </c>
      <c r="D47" s="468">
        <v>4.13</v>
      </c>
      <c r="E47" s="467">
        <v>5.56</v>
      </c>
      <c r="F47" s="467">
        <v>0.62</v>
      </c>
      <c r="G47" s="468">
        <f>SUM(E47:F47)</f>
        <v>6.18</v>
      </c>
      <c r="H47" s="469"/>
      <c r="I47" s="14"/>
    </row>
    <row r="48" spans="1:9" ht="16.5">
      <c r="A48" s="28" t="s">
        <v>799</v>
      </c>
      <c r="B48" s="467">
        <v>3.72</v>
      </c>
      <c r="C48" s="467">
        <v>0.41</v>
      </c>
      <c r="D48" s="468">
        <f>SUM(B48:C48)</f>
        <v>4.13</v>
      </c>
      <c r="E48" s="467">
        <v>5.56</v>
      </c>
      <c r="F48" s="467">
        <v>0.62</v>
      </c>
      <c r="G48" s="468">
        <f>SUM(E48:F48)</f>
        <v>6.18</v>
      </c>
      <c r="H48" s="470" t="s">
        <v>195</v>
      </c>
      <c r="I48" s="14"/>
    </row>
    <row r="49" spans="1:9" ht="15">
      <c r="A49" s="28"/>
      <c r="B49" s="471"/>
      <c r="C49" s="471"/>
      <c r="D49" s="465"/>
      <c r="E49" s="471"/>
      <c r="F49" s="471"/>
      <c r="G49" s="465"/>
      <c r="H49" s="471"/>
      <c r="I49" s="14"/>
    </row>
    <row r="50" spans="1:9" ht="15">
      <c r="A50" s="111" t="s">
        <v>260</v>
      </c>
      <c r="B50" s="254"/>
      <c r="C50" s="254"/>
      <c r="D50" s="11"/>
      <c r="E50" s="11"/>
      <c r="F50" s="255"/>
      <c r="G50" s="255"/>
      <c r="H50" s="255"/>
      <c r="I50"/>
    </row>
    <row r="51" spans="1:9" ht="15">
      <c r="A51" s="111"/>
      <c r="B51" s="254"/>
      <c r="C51" s="254"/>
      <c r="D51" s="11"/>
      <c r="E51" s="11"/>
      <c r="F51" s="255"/>
      <c r="G51" s="255"/>
      <c r="H51" s="255"/>
      <c r="I51"/>
    </row>
    <row r="52" spans="1:9" ht="15">
      <c r="A52" s="29"/>
      <c r="B52" s="257"/>
      <c r="C52" s="257"/>
      <c r="D52" s="229"/>
      <c r="E52" s="229"/>
      <c r="F52" s="255"/>
      <c r="G52" s="255"/>
      <c r="H52" s="255"/>
      <c r="I52"/>
    </row>
    <row r="53" spans="1:9" ht="30" customHeight="1">
      <c r="A53" s="256">
        <v>4</v>
      </c>
      <c r="B53" s="254" t="s">
        <v>472</v>
      </c>
      <c r="C53" s="254"/>
      <c r="D53" s="11"/>
      <c r="E53" s="11"/>
      <c r="F53" s="255"/>
      <c r="G53" s="255"/>
      <c r="H53" s="255"/>
      <c r="I53"/>
    </row>
    <row r="54" spans="1:9" ht="15">
      <c r="A54" s="253"/>
      <c r="B54" s="258" t="s">
        <v>2</v>
      </c>
      <c r="C54" s="650" t="s">
        <v>502</v>
      </c>
      <c r="D54" s="650"/>
      <c r="E54" s="646" t="s">
        <v>473</v>
      </c>
      <c r="F54" s="647"/>
      <c r="G54" s="255"/>
      <c r="H54" s="255"/>
      <c r="I54"/>
    </row>
    <row r="55" spans="1:9" ht="15">
      <c r="A55" s="29"/>
      <c r="B55" s="64">
        <v>1</v>
      </c>
      <c r="C55" s="646"/>
      <c r="D55" s="647"/>
      <c r="E55" s="648"/>
      <c r="F55" s="649"/>
      <c r="G55" s="255"/>
      <c r="H55" s="255"/>
      <c r="I55"/>
    </row>
    <row r="56" spans="1:9" ht="15">
      <c r="A56" s="29"/>
      <c r="B56" s="64">
        <v>2</v>
      </c>
      <c r="C56" s="646"/>
      <c r="D56" s="647"/>
      <c r="E56" s="648"/>
      <c r="F56" s="649"/>
      <c r="G56" s="255"/>
      <c r="H56" s="255"/>
      <c r="I56"/>
    </row>
    <row r="59" spans="1:20" s="14" customFormat="1" ht="12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0" s="14" customFormat="1" ht="12.75" customHeight="1">
      <c r="A60" s="13" t="s">
        <v>12</v>
      </c>
      <c r="B60" s="13"/>
      <c r="C60" s="13"/>
      <c r="D60" s="13"/>
      <c r="E60" s="13"/>
      <c r="F60" s="13"/>
      <c r="G60" s="13"/>
      <c r="I60" s="13"/>
      <c r="O60" s="645" t="s">
        <v>13</v>
      </c>
      <c r="P60" s="645"/>
      <c r="Q60" s="645"/>
      <c r="R60" s="645"/>
      <c r="S60" s="645"/>
      <c r="T60" s="645"/>
    </row>
    <row r="61" spans="1:20" s="14" customFormat="1" ht="12.75" customHeight="1">
      <c r="A61" s="116" t="s">
        <v>14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</row>
    <row r="62" spans="1:20" ht="12.75" customHeight="1">
      <c r="A62" s="116" t="s">
        <v>94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</row>
    <row r="63" spans="14:17" ht="12.75">
      <c r="N63" s="686" t="s">
        <v>86</v>
      </c>
      <c r="O63" s="686"/>
      <c r="P63" s="686"/>
      <c r="Q63" s="686"/>
    </row>
  </sheetData>
  <sheetProtection/>
  <mergeCells count="186">
    <mergeCell ref="M22:T22"/>
    <mergeCell ref="A22:A23"/>
    <mergeCell ref="B22:D23"/>
    <mergeCell ref="E22:L22"/>
    <mergeCell ref="E29:F29"/>
    <mergeCell ref="G29:H29"/>
    <mergeCell ref="E28:F28"/>
    <mergeCell ref="G28:H28"/>
    <mergeCell ref="Q28:R28"/>
    <mergeCell ref="O23:P23"/>
    <mergeCell ref="B34:H34"/>
    <mergeCell ref="B31:D31"/>
    <mergeCell ref="A21:S21"/>
    <mergeCell ref="E25:F25"/>
    <mergeCell ref="B24:D24"/>
    <mergeCell ref="B25:D25"/>
    <mergeCell ref="E24:F24"/>
    <mergeCell ref="K24:L24"/>
    <mergeCell ref="O27:P27"/>
    <mergeCell ref="B28:D28"/>
    <mergeCell ref="A18:B18"/>
    <mergeCell ref="J10:K10"/>
    <mergeCell ref="C18:D18"/>
    <mergeCell ref="B11:C11"/>
    <mergeCell ref="D11:E11"/>
    <mergeCell ref="B13:C13"/>
    <mergeCell ref="B10:C10"/>
    <mergeCell ref="F13:G13"/>
    <mergeCell ref="F11:G11"/>
    <mergeCell ref="H11:I11"/>
    <mergeCell ref="B12:C12"/>
    <mergeCell ref="H13:I13"/>
    <mergeCell ref="H12:I12"/>
    <mergeCell ref="G32:H32"/>
    <mergeCell ref="J12:K12"/>
    <mergeCell ref="D13:E13"/>
    <mergeCell ref="G31:H31"/>
    <mergeCell ref="K31:L31"/>
    <mergeCell ref="I31:J31"/>
    <mergeCell ref="I28:J28"/>
    <mergeCell ref="D10:E10"/>
    <mergeCell ref="F10:G10"/>
    <mergeCell ref="H10:I10"/>
    <mergeCell ref="E23:F23"/>
    <mergeCell ref="G23:H23"/>
    <mergeCell ref="B26:D26"/>
    <mergeCell ref="I26:J26"/>
    <mergeCell ref="I23:J23"/>
    <mergeCell ref="G24:H24"/>
    <mergeCell ref="I24:J24"/>
    <mergeCell ref="A45:A46"/>
    <mergeCell ref="D12:E12"/>
    <mergeCell ref="F12:G12"/>
    <mergeCell ref="B45:D45"/>
    <mergeCell ref="E45:G45"/>
    <mergeCell ref="E26:F26"/>
    <mergeCell ref="G26:H26"/>
    <mergeCell ref="B30:D30"/>
    <mergeCell ref="B32:D32"/>
    <mergeCell ref="E32:F32"/>
    <mergeCell ref="N63:Q63"/>
    <mergeCell ref="J9:K9"/>
    <mergeCell ref="J13:K13"/>
    <mergeCell ref="J11:K11"/>
    <mergeCell ref="I27:J27"/>
    <mergeCell ref="K27:L27"/>
    <mergeCell ref="A44:I44"/>
    <mergeCell ref="B27:D27"/>
    <mergeCell ref="I32:J32"/>
    <mergeCell ref="B29:D29"/>
    <mergeCell ref="R1:S1"/>
    <mergeCell ref="A2:S2"/>
    <mergeCell ref="A3:S3"/>
    <mergeCell ref="A5:S5"/>
    <mergeCell ref="B9:C9"/>
    <mergeCell ref="A6:B6"/>
    <mergeCell ref="A7:I7"/>
    <mergeCell ref="D9:E9"/>
    <mergeCell ref="F9:G9"/>
    <mergeCell ref="H1:I1"/>
    <mergeCell ref="K32:L32"/>
    <mergeCell ref="H9:I9"/>
    <mergeCell ref="S30:T30"/>
    <mergeCell ref="Q29:R29"/>
    <mergeCell ref="S29:T29"/>
    <mergeCell ref="M29:N29"/>
    <mergeCell ref="O29:P29"/>
    <mergeCell ref="M30:N30"/>
    <mergeCell ref="O30:P30"/>
    <mergeCell ref="Q27:R27"/>
    <mergeCell ref="G25:H25"/>
    <mergeCell ref="M27:N27"/>
    <mergeCell ref="I25:J25"/>
    <mergeCell ref="I30:J30"/>
    <mergeCell ref="K29:L29"/>
    <mergeCell ref="I29:J29"/>
    <mergeCell ref="G30:H30"/>
    <mergeCell ref="M25:N25"/>
    <mergeCell ref="M26:N26"/>
    <mergeCell ref="K25:L25"/>
    <mergeCell ref="E31:F31"/>
    <mergeCell ref="K30:L30"/>
    <mergeCell ref="S28:T28"/>
    <mergeCell ref="O28:P28"/>
    <mergeCell ref="E27:F27"/>
    <mergeCell ref="G27:H27"/>
    <mergeCell ref="E30:F30"/>
    <mergeCell ref="S27:T27"/>
    <mergeCell ref="K28:L28"/>
    <mergeCell ref="M28:N28"/>
    <mergeCell ref="S23:T23"/>
    <mergeCell ref="M23:N23"/>
    <mergeCell ref="K23:L23"/>
    <mergeCell ref="O26:P26"/>
    <mergeCell ref="K26:L26"/>
    <mergeCell ref="O25:P25"/>
    <mergeCell ref="Q23:R23"/>
    <mergeCell ref="M24:N24"/>
    <mergeCell ref="O24:P24"/>
    <mergeCell ref="S26:T26"/>
    <mergeCell ref="Q25:R25"/>
    <mergeCell ref="S25:T25"/>
    <mergeCell ref="Q24:R24"/>
    <mergeCell ref="S24:T24"/>
    <mergeCell ref="S32:T32"/>
    <mergeCell ref="Q30:R30"/>
    <mergeCell ref="Q26:R26"/>
    <mergeCell ref="M31:N31"/>
    <mergeCell ref="Q31:R31"/>
    <mergeCell ref="S31:T31"/>
    <mergeCell ref="O31:P31"/>
    <mergeCell ref="S36:T36"/>
    <mergeCell ref="M32:N32"/>
    <mergeCell ref="O32:P32"/>
    <mergeCell ref="Q32:R32"/>
    <mergeCell ref="Q36:R36"/>
    <mergeCell ref="B38:D38"/>
    <mergeCell ref="G37:H37"/>
    <mergeCell ref="G38:H38"/>
    <mergeCell ref="K36:P36"/>
    <mergeCell ref="K37:L37"/>
    <mergeCell ref="E37:F37"/>
    <mergeCell ref="E38:F38"/>
    <mergeCell ref="B36:D37"/>
    <mergeCell ref="O37:P37"/>
    <mergeCell ref="K38:L38"/>
    <mergeCell ref="E39:F39"/>
    <mergeCell ref="E40:F40"/>
    <mergeCell ref="E41:F41"/>
    <mergeCell ref="E36:J36"/>
    <mergeCell ref="G39:H39"/>
    <mergeCell ref="G40:H40"/>
    <mergeCell ref="G41:H41"/>
    <mergeCell ref="I37:J37"/>
    <mergeCell ref="I38:J38"/>
    <mergeCell ref="I39:J39"/>
    <mergeCell ref="K39:L39"/>
    <mergeCell ref="M39:N39"/>
    <mergeCell ref="O39:P39"/>
    <mergeCell ref="M38:N38"/>
    <mergeCell ref="O38:P38"/>
    <mergeCell ref="O40:P40"/>
    <mergeCell ref="M40:N40"/>
    <mergeCell ref="M41:N41"/>
    <mergeCell ref="O41:P41"/>
    <mergeCell ref="A15:G15"/>
    <mergeCell ref="C16:D16"/>
    <mergeCell ref="A16:B16"/>
    <mergeCell ref="A17:B17"/>
    <mergeCell ref="C17:D17"/>
    <mergeCell ref="M37:N37"/>
    <mergeCell ref="K41:L41"/>
    <mergeCell ref="B39:D39"/>
    <mergeCell ref="H45:H46"/>
    <mergeCell ref="K40:L40"/>
    <mergeCell ref="B40:D40"/>
    <mergeCell ref="B41:D41"/>
    <mergeCell ref="I40:J40"/>
    <mergeCell ref="I41:J41"/>
    <mergeCell ref="O60:T60"/>
    <mergeCell ref="C55:D55"/>
    <mergeCell ref="C56:D56"/>
    <mergeCell ref="E54:F54"/>
    <mergeCell ref="E55:F55"/>
    <mergeCell ref="E56:F56"/>
    <mergeCell ref="C54:D54"/>
  </mergeCells>
  <printOptions horizontalCentered="1"/>
  <pageMargins left="0.7086614173228347" right="0.7086614173228347" top="1.0236220472440944" bottom="0" header="0.31496062992125984" footer="0.31496062992125984"/>
  <pageSetup fitToHeight="1" fitToWidth="1" horizontalDpi="600" verticalDpi="600" orientation="landscape" paperSize="9" scale="5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view="pageBreakPreview" zoomScale="120" zoomScaleSheetLayoutView="120" zoomScalePageLayoutView="0" workbookViewId="0" topLeftCell="A7">
      <selection activeCell="G5" sqref="G5"/>
    </sheetView>
  </sheetViews>
  <sheetFormatPr defaultColWidth="9.140625" defaultRowHeight="12.75"/>
  <cols>
    <col min="1" max="1" width="8.28125" style="0" customWidth="1"/>
    <col min="2" max="2" width="23.57421875" style="0" customWidth="1"/>
    <col min="3" max="3" width="16.7109375" style="0" customWidth="1"/>
    <col min="4" max="4" width="12.57421875" style="0" customWidth="1"/>
    <col min="5" max="5" width="13.00390625" style="0" customWidth="1"/>
    <col min="6" max="6" width="14.7109375" style="0" customWidth="1"/>
    <col min="7" max="7" width="13.57421875" style="0" customWidth="1"/>
    <col min="8" max="8" width="13.00390625" style="0" customWidth="1"/>
  </cols>
  <sheetData>
    <row r="1" spans="1:8" ht="18">
      <c r="A1" s="746" t="s">
        <v>0</v>
      </c>
      <c r="B1" s="746"/>
      <c r="C1" s="746"/>
      <c r="D1" s="746"/>
      <c r="E1" s="746"/>
      <c r="F1" s="746"/>
      <c r="G1" s="746"/>
      <c r="H1" s="230" t="s">
        <v>728</v>
      </c>
    </row>
    <row r="2" spans="1:7" ht="21">
      <c r="A2" s="842" t="s">
        <v>753</v>
      </c>
      <c r="B2" s="842"/>
      <c r="C2" s="842"/>
      <c r="D2" s="842"/>
      <c r="E2" s="842"/>
      <c r="F2" s="842"/>
      <c r="G2" s="842"/>
    </row>
    <row r="3" spans="1:7" ht="15">
      <c r="A3" s="194"/>
      <c r="B3" s="194"/>
      <c r="C3" s="194"/>
      <c r="D3" s="194"/>
      <c r="E3" s="194"/>
      <c r="F3" s="194"/>
      <c r="G3" s="194"/>
    </row>
    <row r="4" spans="1:7" ht="18">
      <c r="A4" s="746" t="s">
        <v>727</v>
      </c>
      <c r="B4" s="746"/>
      <c r="C4" s="746"/>
      <c r="D4" s="746"/>
      <c r="E4" s="746"/>
      <c r="F4" s="746"/>
      <c r="G4" s="746"/>
    </row>
    <row r="5" spans="1:7" ht="15.75">
      <c r="A5" s="195" t="s">
        <v>653</v>
      </c>
      <c r="B5" s="195"/>
      <c r="C5" s="195"/>
      <c r="D5" s="195"/>
      <c r="E5" s="195"/>
      <c r="F5" s="195"/>
      <c r="G5" s="552" t="s">
        <v>899</v>
      </c>
    </row>
    <row r="6" spans="1:8" ht="21.75" customHeight="1">
      <c r="A6" s="851" t="s">
        <v>2</v>
      </c>
      <c r="B6" s="851" t="s">
        <v>552</v>
      </c>
      <c r="C6" s="675" t="s">
        <v>39</v>
      </c>
      <c r="D6" s="675" t="s">
        <v>557</v>
      </c>
      <c r="E6" s="675"/>
      <c r="F6" s="658" t="s">
        <v>558</v>
      </c>
      <c r="G6" s="658"/>
      <c r="H6" s="851" t="s">
        <v>252</v>
      </c>
    </row>
    <row r="7" spans="1:8" ht="25.5" customHeight="1">
      <c r="A7" s="852"/>
      <c r="B7" s="852"/>
      <c r="C7" s="675"/>
      <c r="D7" s="4" t="s">
        <v>553</v>
      </c>
      <c r="E7" s="4" t="s">
        <v>554</v>
      </c>
      <c r="F7" s="62" t="s">
        <v>555</v>
      </c>
      <c r="G7" s="4" t="s">
        <v>556</v>
      </c>
      <c r="H7" s="852"/>
    </row>
    <row r="8" spans="1:8" ht="15">
      <c r="A8" s="197" t="s">
        <v>296</v>
      </c>
      <c r="B8" s="197" t="s">
        <v>297</v>
      </c>
      <c r="C8" s="197" t="s">
        <v>298</v>
      </c>
      <c r="D8" s="197" t="s">
        <v>299</v>
      </c>
      <c r="E8" s="197" t="s">
        <v>300</v>
      </c>
      <c r="F8" s="197" t="s">
        <v>301</v>
      </c>
      <c r="G8" s="197" t="s">
        <v>302</v>
      </c>
      <c r="H8" s="197">
        <v>8</v>
      </c>
    </row>
    <row r="9" spans="1:8" ht="33" customHeight="1">
      <c r="A9" s="289">
        <v>1</v>
      </c>
      <c r="B9" s="197"/>
      <c r="C9" s="197"/>
      <c r="D9" s="197"/>
      <c r="E9" s="197"/>
      <c r="F9" s="197"/>
      <c r="G9" s="197"/>
      <c r="H9" s="197"/>
    </row>
    <row r="10" spans="1:8" ht="27.75" customHeight="1">
      <c r="A10" s="289">
        <v>2</v>
      </c>
      <c r="B10" s="889" t="s">
        <v>661</v>
      </c>
      <c r="C10" s="890"/>
      <c r="D10" s="890"/>
      <c r="E10" s="890"/>
      <c r="F10" s="890"/>
      <c r="G10" s="891"/>
      <c r="H10" s="197"/>
    </row>
    <row r="11" spans="1:8" ht="35.25" customHeight="1">
      <c r="A11" s="289">
        <v>3</v>
      </c>
      <c r="B11" s="892"/>
      <c r="C11" s="893"/>
      <c r="D11" s="893"/>
      <c r="E11" s="893"/>
      <c r="F11" s="893"/>
      <c r="G11" s="894"/>
      <c r="H11" s="197"/>
    </row>
    <row r="12" spans="1:8" ht="35.25" customHeight="1">
      <c r="A12" s="289">
        <v>4</v>
      </c>
      <c r="B12" s="197"/>
      <c r="C12" s="197"/>
      <c r="D12" s="197"/>
      <c r="E12" s="197"/>
      <c r="F12" s="197"/>
      <c r="G12" s="197"/>
      <c r="H12" s="197"/>
    </row>
    <row r="13" spans="1:8" ht="52.5" customHeight="1">
      <c r="A13" s="289">
        <v>5</v>
      </c>
      <c r="B13" s="197"/>
      <c r="C13" s="197"/>
      <c r="D13" s="197"/>
      <c r="E13" s="197"/>
      <c r="F13" s="197"/>
      <c r="G13" s="197"/>
      <c r="H13" s="197"/>
    </row>
    <row r="23" spans="1:8" ht="12.75">
      <c r="A23" s="200"/>
      <c r="B23" s="200"/>
      <c r="C23" s="200"/>
      <c r="D23" s="200"/>
      <c r="F23" s="744" t="s">
        <v>13</v>
      </c>
      <c r="G23" s="744"/>
      <c r="H23" s="744"/>
    </row>
    <row r="24" spans="1:8" ht="12.75">
      <c r="A24" s="200"/>
      <c r="B24" s="200"/>
      <c r="C24" s="200"/>
      <c r="D24" s="200"/>
      <c r="F24" s="744" t="s">
        <v>14</v>
      </c>
      <c r="G24" s="744"/>
      <c r="H24" s="744"/>
    </row>
    <row r="25" spans="1:8" ht="14.25" customHeight="1">
      <c r="A25" s="200"/>
      <c r="B25" s="744" t="s">
        <v>89</v>
      </c>
      <c r="C25" s="744"/>
      <c r="D25" s="744"/>
      <c r="E25" s="744"/>
      <c r="F25" s="744"/>
      <c r="G25" s="744"/>
      <c r="H25" s="744"/>
    </row>
    <row r="26" spans="1:7" ht="12.75">
      <c r="A26" s="200" t="s">
        <v>12</v>
      </c>
      <c r="C26" s="200"/>
      <c r="D26" s="200"/>
      <c r="G26" s="202" t="s">
        <v>86</v>
      </c>
    </row>
    <row r="28" ht="12.75" customHeight="1"/>
    <row r="29" ht="12.75" customHeight="1"/>
    <row r="30" ht="12.75" customHeight="1"/>
  </sheetData>
  <sheetProtection/>
  <mergeCells count="13">
    <mergeCell ref="H6:H7"/>
    <mergeCell ref="F23:H23"/>
    <mergeCell ref="F24:H24"/>
    <mergeCell ref="B25:H25"/>
    <mergeCell ref="B10:G11"/>
    <mergeCell ref="A1:G1"/>
    <mergeCell ref="A2:G2"/>
    <mergeCell ref="A4:G4"/>
    <mergeCell ref="A6:A7"/>
    <mergeCell ref="B6:B7"/>
    <mergeCell ref="C6:C7"/>
    <mergeCell ref="F6:G6"/>
    <mergeCell ref="D6:E6"/>
  </mergeCells>
  <printOptions horizontalCentered="1"/>
  <pageMargins left="0.708661417322835" right="0.708661417322835" top="1.236220472" bottom="0" header="0.31496062992126" footer="0.31496062992126"/>
  <pageSetup fitToHeight="1" fitToWidth="1"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view="pageBreakPreview" zoomScale="80" zoomScaleSheetLayoutView="80" zoomScalePageLayoutView="0" workbookViewId="0" topLeftCell="A1">
      <selection activeCell="J5" sqref="J5:L5"/>
    </sheetView>
  </sheetViews>
  <sheetFormatPr defaultColWidth="9.140625" defaultRowHeight="12.75"/>
  <cols>
    <col min="1" max="1" width="6.421875" style="0" customWidth="1"/>
    <col min="2" max="2" width="15.421875" style="0" customWidth="1"/>
    <col min="3" max="3" width="15.28125" style="0" customWidth="1"/>
    <col min="4" max="5" width="15.421875" style="0" customWidth="1"/>
    <col min="6" max="9" width="15.7109375" style="0" customWidth="1"/>
    <col min="10" max="10" width="15.421875" style="0" customWidth="1"/>
    <col min="11" max="11" width="20.00390625" style="0" customWidth="1"/>
    <col min="12" max="12" width="14.28125" style="0" customWidth="1"/>
  </cols>
  <sheetData>
    <row r="1" spans="1:12" ht="18">
      <c r="A1" s="746" t="s">
        <v>0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230" t="s">
        <v>729</v>
      </c>
    </row>
    <row r="2" spans="1:11" ht="21">
      <c r="A2" s="842" t="s">
        <v>753</v>
      </c>
      <c r="B2" s="842"/>
      <c r="C2" s="842"/>
      <c r="D2" s="842"/>
      <c r="E2" s="842"/>
      <c r="F2" s="842"/>
      <c r="G2" s="842"/>
      <c r="H2" s="842"/>
      <c r="I2" s="842"/>
      <c r="J2" s="842"/>
      <c r="K2" s="842"/>
    </row>
    <row r="3" spans="1:11" ht="15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</row>
    <row r="4" spans="1:11" ht="18">
      <c r="A4" s="746" t="s">
        <v>730</v>
      </c>
      <c r="B4" s="746"/>
      <c r="C4" s="746"/>
      <c r="D4" s="746"/>
      <c r="E4" s="746"/>
      <c r="F4" s="746"/>
      <c r="G4" s="746"/>
      <c r="H4" s="746"/>
      <c r="I4" s="746"/>
      <c r="J4" s="746"/>
      <c r="K4" s="746"/>
    </row>
    <row r="5" spans="1:12" ht="15">
      <c r="A5" s="195" t="s">
        <v>653</v>
      </c>
      <c r="B5" s="195"/>
      <c r="C5" s="195"/>
      <c r="D5" s="195"/>
      <c r="E5" s="195"/>
      <c r="F5" s="195"/>
      <c r="G5" s="195"/>
      <c r="H5" s="195"/>
      <c r="I5" s="195"/>
      <c r="J5" s="895" t="s">
        <v>899</v>
      </c>
      <c r="K5" s="895"/>
      <c r="L5" s="895"/>
    </row>
    <row r="6" spans="1:12" ht="21.75" customHeight="1">
      <c r="A6" s="851" t="s">
        <v>2</v>
      </c>
      <c r="B6" s="851" t="s">
        <v>39</v>
      </c>
      <c r="C6" s="657" t="s">
        <v>516</v>
      </c>
      <c r="D6" s="658"/>
      <c r="E6" s="659"/>
      <c r="F6" s="657" t="s">
        <v>522</v>
      </c>
      <c r="G6" s="658"/>
      <c r="H6" s="658"/>
      <c r="I6" s="659"/>
      <c r="J6" s="675" t="s">
        <v>524</v>
      </c>
      <c r="K6" s="675"/>
      <c r="L6" s="675"/>
    </row>
    <row r="7" spans="1:12" ht="29.25" customHeight="1">
      <c r="A7" s="852"/>
      <c r="B7" s="852"/>
      <c r="C7" s="223" t="s">
        <v>242</v>
      </c>
      <c r="D7" s="223" t="s">
        <v>518</v>
      </c>
      <c r="E7" s="223" t="s">
        <v>523</v>
      </c>
      <c r="F7" s="223" t="s">
        <v>242</v>
      </c>
      <c r="G7" s="223" t="s">
        <v>517</v>
      </c>
      <c r="H7" s="223" t="s">
        <v>519</v>
      </c>
      <c r="I7" s="223" t="s">
        <v>523</v>
      </c>
      <c r="J7" s="4" t="s">
        <v>520</v>
      </c>
      <c r="K7" s="4" t="s">
        <v>521</v>
      </c>
      <c r="L7" s="223" t="s">
        <v>523</v>
      </c>
    </row>
    <row r="8" spans="1:12" ht="15">
      <c r="A8" s="197" t="s">
        <v>296</v>
      </c>
      <c r="B8" s="197" t="s">
        <v>297</v>
      </c>
      <c r="C8" s="197" t="s">
        <v>298</v>
      </c>
      <c r="D8" s="197" t="s">
        <v>299</v>
      </c>
      <c r="E8" s="197" t="s">
        <v>300</v>
      </c>
      <c r="F8" s="197" t="s">
        <v>301</v>
      </c>
      <c r="G8" s="197" t="s">
        <v>302</v>
      </c>
      <c r="H8" s="197" t="s">
        <v>303</v>
      </c>
      <c r="I8" s="197" t="s">
        <v>315</v>
      </c>
      <c r="J8" s="197" t="s">
        <v>316</v>
      </c>
      <c r="K8" s="197" t="s">
        <v>317</v>
      </c>
      <c r="L8" s="197" t="s">
        <v>345</v>
      </c>
    </row>
    <row r="9" spans="1:14" ht="40.5" customHeight="1">
      <c r="A9" s="309">
        <v>1</v>
      </c>
      <c r="B9" s="149" t="s">
        <v>641</v>
      </c>
      <c r="C9" s="149">
        <v>0</v>
      </c>
      <c r="D9" s="149">
        <v>0</v>
      </c>
      <c r="E9" s="149">
        <v>0</v>
      </c>
      <c r="F9" s="149">
        <v>0</v>
      </c>
      <c r="G9" s="149">
        <v>0</v>
      </c>
      <c r="H9" s="149">
        <v>0</v>
      </c>
      <c r="I9" s="149">
        <v>0</v>
      </c>
      <c r="J9" s="149">
        <v>0</v>
      </c>
      <c r="K9" s="149">
        <v>0</v>
      </c>
      <c r="L9" s="149">
        <v>0</v>
      </c>
      <c r="N9" t="s">
        <v>11</v>
      </c>
    </row>
    <row r="10" spans="1:12" ht="33.75" customHeight="1">
      <c r="A10" s="309">
        <v>2</v>
      </c>
      <c r="B10" s="149" t="s">
        <v>642</v>
      </c>
      <c r="C10" s="149">
        <v>0</v>
      </c>
      <c r="D10" s="149">
        <v>0</v>
      </c>
      <c r="E10" s="149">
        <v>0</v>
      </c>
      <c r="F10" s="149">
        <v>0</v>
      </c>
      <c r="G10" s="149">
        <v>0</v>
      </c>
      <c r="H10" s="149">
        <v>0</v>
      </c>
      <c r="I10" s="149">
        <v>0</v>
      </c>
      <c r="J10" s="149">
        <v>0</v>
      </c>
      <c r="K10" s="149">
        <v>0</v>
      </c>
      <c r="L10" s="149">
        <v>0</v>
      </c>
    </row>
    <row r="11" spans="1:12" ht="34.5" customHeight="1">
      <c r="A11" s="309">
        <v>3</v>
      </c>
      <c r="B11" s="149" t="s">
        <v>643</v>
      </c>
      <c r="C11" s="149">
        <v>0</v>
      </c>
      <c r="D11" s="149">
        <v>0</v>
      </c>
      <c r="E11" s="149">
        <v>0</v>
      </c>
      <c r="F11" s="149">
        <v>0</v>
      </c>
      <c r="G11" s="149">
        <v>0</v>
      </c>
      <c r="H11" s="149">
        <v>0</v>
      </c>
      <c r="I11" s="149">
        <v>0</v>
      </c>
      <c r="J11" s="149">
        <v>0</v>
      </c>
      <c r="K11" s="149">
        <v>0</v>
      </c>
      <c r="L11" s="149">
        <v>0</v>
      </c>
    </row>
    <row r="12" spans="1:12" ht="33.75" customHeight="1">
      <c r="A12" s="309">
        <v>4</v>
      </c>
      <c r="B12" s="149" t="s">
        <v>644</v>
      </c>
      <c r="C12" s="149">
        <v>0</v>
      </c>
      <c r="D12" s="149">
        <v>0</v>
      </c>
      <c r="E12" s="149">
        <v>0</v>
      </c>
      <c r="F12" s="149">
        <v>0</v>
      </c>
      <c r="G12" s="149">
        <v>0</v>
      </c>
      <c r="H12" s="149">
        <v>0</v>
      </c>
      <c r="I12" s="149">
        <v>0</v>
      </c>
      <c r="J12" s="149">
        <v>0</v>
      </c>
      <c r="K12" s="149">
        <v>0</v>
      </c>
      <c r="L12" s="149">
        <v>0</v>
      </c>
    </row>
    <row r="13" spans="1:12" ht="51" customHeight="1">
      <c r="A13" s="309"/>
      <c r="B13" s="149" t="s">
        <v>634</v>
      </c>
      <c r="C13" s="149">
        <v>0</v>
      </c>
      <c r="D13" s="149">
        <v>0</v>
      </c>
      <c r="E13" s="149">
        <v>0</v>
      </c>
      <c r="F13" s="149">
        <v>0</v>
      </c>
      <c r="G13" s="149">
        <v>0</v>
      </c>
      <c r="H13" s="149">
        <v>0</v>
      </c>
      <c r="I13" s="149">
        <v>0</v>
      </c>
      <c r="J13" s="149">
        <v>0</v>
      </c>
      <c r="K13" s="149">
        <v>0</v>
      </c>
      <c r="L13" s="149">
        <v>0</v>
      </c>
    </row>
    <row r="20" ht="12.75" customHeight="1"/>
    <row r="21" ht="12.75" customHeight="1"/>
    <row r="22" ht="12.75" customHeight="1"/>
    <row r="28" spans="1:11" ht="12.75">
      <c r="A28" s="200"/>
      <c r="B28" s="200"/>
      <c r="C28" s="200"/>
      <c r="D28" s="200"/>
      <c r="E28" s="200"/>
      <c r="F28" s="200"/>
      <c r="K28" s="201" t="s">
        <v>13</v>
      </c>
    </row>
    <row r="29" spans="1:12" ht="12.75">
      <c r="A29" s="200"/>
      <c r="B29" s="200"/>
      <c r="C29" s="200"/>
      <c r="D29" s="200"/>
      <c r="E29" s="200"/>
      <c r="F29" s="200"/>
      <c r="J29" s="857" t="s">
        <v>14</v>
      </c>
      <c r="K29" s="857"/>
      <c r="L29" s="857"/>
    </row>
    <row r="30" spans="1:6" ht="12.75">
      <c r="A30" s="200"/>
      <c r="B30" s="200"/>
      <c r="C30" s="200"/>
      <c r="D30" s="200"/>
      <c r="E30" s="200"/>
      <c r="F30" s="200"/>
    </row>
    <row r="31" spans="1:6" ht="12.75">
      <c r="A31" s="200" t="s">
        <v>12</v>
      </c>
      <c r="F31" s="200"/>
    </row>
  </sheetData>
  <sheetProtection/>
  <mergeCells count="10">
    <mergeCell ref="A1:K1"/>
    <mergeCell ref="C6:E6"/>
    <mergeCell ref="F6:I6"/>
    <mergeCell ref="J6:L6"/>
    <mergeCell ref="J29:L29"/>
    <mergeCell ref="A6:A7"/>
    <mergeCell ref="B6:B7"/>
    <mergeCell ref="A2:K2"/>
    <mergeCell ref="A4:K4"/>
    <mergeCell ref="J5:L5"/>
  </mergeCells>
  <printOptions horizontalCentered="1"/>
  <pageMargins left="0.708661417322835" right="0.708661417322835" top="1.236220472" bottom="0" header="0.31496062992126" footer="0.31496062992126"/>
  <pageSetup fitToHeight="1" fitToWidth="1" horizontalDpi="600" verticalDpi="600" orientation="landscape" paperSize="9" scale="7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view="pageBreakPreview" zoomScale="80" zoomScaleSheetLayoutView="80" zoomScalePageLayoutView="0" workbookViewId="0" topLeftCell="A1">
      <selection activeCell="G5" sqref="G5:I5"/>
    </sheetView>
  </sheetViews>
  <sheetFormatPr defaultColWidth="9.140625" defaultRowHeight="12.75"/>
  <cols>
    <col min="1" max="1" width="7.7109375" style="0" customWidth="1"/>
    <col min="2" max="2" width="15.421875" style="0" customWidth="1"/>
    <col min="3" max="3" width="15.28125" style="0" customWidth="1"/>
    <col min="4" max="5" width="15.421875" style="0" customWidth="1"/>
    <col min="6" max="8" width="15.7109375" style="0" customWidth="1"/>
    <col min="9" max="9" width="14.28125" style="0" customWidth="1"/>
  </cols>
  <sheetData>
    <row r="1" spans="1:9" ht="18">
      <c r="A1" s="746" t="s">
        <v>0</v>
      </c>
      <c r="B1" s="746"/>
      <c r="C1" s="746"/>
      <c r="D1" s="746"/>
      <c r="E1" s="746"/>
      <c r="F1" s="746"/>
      <c r="G1" s="746"/>
      <c r="H1" s="746"/>
      <c r="I1" s="230" t="s">
        <v>731</v>
      </c>
    </row>
    <row r="2" spans="1:8" ht="21">
      <c r="A2" s="842" t="s">
        <v>753</v>
      </c>
      <c r="B2" s="842"/>
      <c r="C2" s="842"/>
      <c r="D2" s="842"/>
      <c r="E2" s="842"/>
      <c r="F2" s="842"/>
      <c r="G2" s="842"/>
      <c r="H2" s="842"/>
    </row>
    <row r="3" spans="1:8" ht="15">
      <c r="A3" s="194"/>
      <c r="B3" s="194"/>
      <c r="C3" s="194"/>
      <c r="D3" s="194"/>
      <c r="E3" s="194"/>
      <c r="F3" s="194"/>
      <c r="G3" s="194"/>
      <c r="H3" s="194"/>
    </row>
    <row r="4" spans="1:8" ht="18">
      <c r="A4" s="746" t="s">
        <v>732</v>
      </c>
      <c r="B4" s="746"/>
      <c r="C4" s="746"/>
      <c r="D4" s="746"/>
      <c r="E4" s="746"/>
      <c r="F4" s="746"/>
      <c r="G4" s="746"/>
      <c r="H4" s="746"/>
    </row>
    <row r="5" spans="1:9" ht="15">
      <c r="A5" s="195" t="s">
        <v>653</v>
      </c>
      <c r="B5" s="195"/>
      <c r="C5" s="195"/>
      <c r="D5" s="195"/>
      <c r="E5" s="195"/>
      <c r="F5" s="195"/>
      <c r="G5" s="902" t="s">
        <v>899</v>
      </c>
      <c r="H5" s="902"/>
      <c r="I5" s="902"/>
    </row>
    <row r="6" spans="1:9" ht="21.75" customHeight="1">
      <c r="A6" s="851" t="s">
        <v>2</v>
      </c>
      <c r="B6" s="851" t="s">
        <v>39</v>
      </c>
      <c r="C6" s="657" t="s">
        <v>534</v>
      </c>
      <c r="D6" s="658"/>
      <c r="E6" s="659"/>
      <c r="F6" s="657" t="s">
        <v>537</v>
      </c>
      <c r="G6" s="658"/>
      <c r="H6" s="659"/>
      <c r="I6" s="751" t="s">
        <v>80</v>
      </c>
    </row>
    <row r="7" spans="1:9" ht="26.25" customHeight="1">
      <c r="A7" s="852"/>
      <c r="B7" s="852"/>
      <c r="C7" s="4" t="s">
        <v>533</v>
      </c>
      <c r="D7" s="4" t="s">
        <v>535</v>
      </c>
      <c r="E7" s="4" t="s">
        <v>536</v>
      </c>
      <c r="F7" s="4" t="s">
        <v>533</v>
      </c>
      <c r="G7" s="4" t="s">
        <v>535</v>
      </c>
      <c r="H7" s="4" t="s">
        <v>536</v>
      </c>
      <c r="I7" s="752"/>
    </row>
    <row r="8" spans="1:9" ht="15">
      <c r="A8" s="290">
        <v>1</v>
      </c>
      <c r="B8" s="290">
        <v>2</v>
      </c>
      <c r="C8" s="290">
        <v>3</v>
      </c>
      <c r="D8" s="290">
        <v>4</v>
      </c>
      <c r="E8" s="290">
        <v>5</v>
      </c>
      <c r="F8" s="290">
        <v>6</v>
      </c>
      <c r="G8" s="290">
        <v>7</v>
      </c>
      <c r="H8" s="290">
        <v>8</v>
      </c>
      <c r="I8" s="290">
        <v>9</v>
      </c>
    </row>
    <row r="9" spans="1:9" ht="39.75" customHeight="1">
      <c r="A9" s="355">
        <v>1</v>
      </c>
      <c r="B9" s="356" t="s">
        <v>641</v>
      </c>
      <c r="C9" s="316"/>
      <c r="D9" s="316"/>
      <c r="E9" s="316"/>
      <c r="F9" s="316"/>
      <c r="G9" s="316"/>
      <c r="H9" s="316"/>
      <c r="I9" s="357"/>
    </row>
    <row r="10" spans="1:9" ht="39.75" customHeight="1">
      <c r="A10" s="355">
        <v>2</v>
      </c>
      <c r="B10" s="356" t="s">
        <v>642</v>
      </c>
      <c r="C10" s="896" t="s">
        <v>678</v>
      </c>
      <c r="D10" s="897"/>
      <c r="E10" s="897"/>
      <c r="F10" s="897"/>
      <c r="G10" s="897"/>
      <c r="H10" s="898"/>
      <c r="I10" s="357"/>
    </row>
    <row r="11" spans="1:9" ht="40.5" customHeight="1">
      <c r="A11" s="355">
        <v>3</v>
      </c>
      <c r="B11" s="356" t="s">
        <v>643</v>
      </c>
      <c r="C11" s="899"/>
      <c r="D11" s="900"/>
      <c r="E11" s="900"/>
      <c r="F11" s="900"/>
      <c r="G11" s="900"/>
      <c r="H11" s="901"/>
      <c r="I11" s="357"/>
    </row>
    <row r="12" spans="1:9" ht="44.25" customHeight="1">
      <c r="A12" s="355">
        <v>4</v>
      </c>
      <c r="B12" s="356" t="s">
        <v>644</v>
      </c>
      <c r="C12" s="316"/>
      <c r="D12" s="316"/>
      <c r="E12" s="316"/>
      <c r="F12" s="316"/>
      <c r="G12" s="316"/>
      <c r="H12" s="316"/>
      <c r="I12" s="357"/>
    </row>
    <row r="13" spans="1:9" ht="60.75" customHeight="1">
      <c r="A13" s="355"/>
      <c r="B13" s="356" t="s">
        <v>634</v>
      </c>
      <c r="C13" s="316"/>
      <c r="D13" s="316"/>
      <c r="E13" s="316"/>
      <c r="F13" s="316"/>
      <c r="G13" s="316"/>
      <c r="H13" s="316"/>
      <c r="I13" s="357"/>
    </row>
    <row r="20" spans="1:6" ht="12.75">
      <c r="A20" s="200"/>
      <c r="B20" s="200"/>
      <c r="C20" s="200"/>
      <c r="D20" s="200"/>
      <c r="E20" s="200"/>
      <c r="F20" s="200"/>
    </row>
    <row r="21" spans="1:9" ht="12.75">
      <c r="A21" s="200" t="s">
        <v>12</v>
      </c>
      <c r="B21" s="200"/>
      <c r="C21" s="200"/>
      <c r="D21" s="200"/>
      <c r="E21" s="200"/>
      <c r="F21" s="200"/>
      <c r="G21" s="857" t="s">
        <v>13</v>
      </c>
      <c r="H21" s="857"/>
      <c r="I21" s="857"/>
    </row>
    <row r="22" spans="1:9" ht="12.75">
      <c r="A22" s="200"/>
      <c r="B22" s="200"/>
      <c r="C22" s="200"/>
      <c r="D22" s="200"/>
      <c r="E22" s="200"/>
      <c r="F22" s="200"/>
      <c r="G22" s="857" t="s">
        <v>14</v>
      </c>
      <c r="H22" s="857"/>
      <c r="I22" s="857"/>
    </row>
    <row r="23" spans="6:9" ht="20.25" customHeight="1">
      <c r="F23" s="200"/>
      <c r="G23" s="857" t="s">
        <v>89</v>
      </c>
      <c r="H23" s="857"/>
      <c r="I23" s="857"/>
    </row>
    <row r="24" ht="12.75">
      <c r="H24" s="202" t="s">
        <v>86</v>
      </c>
    </row>
    <row r="28" ht="12.75" customHeight="1"/>
    <row r="29" ht="12.75" customHeight="1"/>
    <row r="30" ht="12.75" customHeight="1"/>
    <row r="31" ht="12.75" customHeight="1"/>
  </sheetData>
  <sheetProtection/>
  <mergeCells count="13">
    <mergeCell ref="C6:E6"/>
    <mergeCell ref="F6:H6"/>
    <mergeCell ref="G5:I5"/>
    <mergeCell ref="G23:I23"/>
    <mergeCell ref="A1:H1"/>
    <mergeCell ref="A2:H2"/>
    <mergeCell ref="A4:H4"/>
    <mergeCell ref="I6:I7"/>
    <mergeCell ref="G21:I21"/>
    <mergeCell ref="G22:I22"/>
    <mergeCell ref="A6:A7"/>
    <mergeCell ref="B6:B7"/>
    <mergeCell ref="C10:H11"/>
  </mergeCells>
  <printOptions horizontalCentered="1"/>
  <pageMargins left="0.708661417322835" right="0.708661417322835" top="1.236220472" bottom="0" header="0.31496062992126" footer="0.31496062992126"/>
  <pageSetup fitToHeight="1" fitToWidth="1" horizontalDpi="600" verticalDpi="600" orientation="landscape" paperSize="9" scale="97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view="pageBreakPreview" zoomScale="77" zoomScaleNormal="85" zoomScaleSheetLayoutView="77" zoomScalePageLayoutView="0" workbookViewId="0" topLeftCell="A4">
      <selection activeCell="L8" sqref="L8"/>
    </sheetView>
  </sheetViews>
  <sheetFormatPr defaultColWidth="9.140625" defaultRowHeight="12.75"/>
  <cols>
    <col min="1" max="1" width="7.421875" style="0" customWidth="1"/>
    <col min="2" max="2" width="14.00390625" style="0" customWidth="1"/>
    <col min="3" max="4" width="12.7109375" style="0" customWidth="1"/>
    <col min="5" max="5" width="14.421875" style="0" customWidth="1"/>
    <col min="6" max="6" width="17.00390625" style="0" customWidth="1"/>
    <col min="7" max="7" width="14.140625" style="0" customWidth="1"/>
    <col min="8" max="8" width="17.00390625" style="0" customWidth="1"/>
    <col min="9" max="9" width="15.00390625" style="0" customWidth="1"/>
    <col min="10" max="10" width="14.57421875" style="0" customWidth="1"/>
    <col min="11" max="11" width="13.00390625" style="0" customWidth="1"/>
    <col min="12" max="12" width="23.140625" style="0" customWidth="1"/>
    <col min="13" max="13" width="11.28125" style="0" customWidth="1"/>
    <col min="14" max="14" width="19.28125" style="0" customWidth="1"/>
  </cols>
  <sheetData>
    <row r="1" spans="1:14" ht="15">
      <c r="A1" s="81"/>
      <c r="B1" s="81"/>
      <c r="C1" s="81"/>
      <c r="D1" s="81"/>
      <c r="E1" s="81"/>
      <c r="F1" s="81"/>
      <c r="G1" s="81"/>
      <c r="H1" s="81"/>
      <c r="I1" s="81"/>
      <c r="J1" s="81"/>
      <c r="M1" s="753" t="s">
        <v>90</v>
      </c>
      <c r="N1" s="753"/>
    </row>
    <row r="2" spans="1:14" ht="18">
      <c r="A2" s="911" t="s">
        <v>0</v>
      </c>
      <c r="B2" s="911"/>
      <c r="C2" s="911"/>
      <c r="D2" s="911"/>
      <c r="E2" s="911"/>
      <c r="F2" s="911"/>
      <c r="G2" s="911"/>
      <c r="H2" s="911"/>
      <c r="I2" s="911"/>
      <c r="J2" s="911"/>
      <c r="K2" s="911"/>
      <c r="L2" s="911"/>
      <c r="M2" s="911"/>
      <c r="N2" s="911"/>
    </row>
    <row r="3" spans="1:14" ht="20.25">
      <c r="A3" s="733" t="s">
        <v>753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/>
      <c r="N3" s="733"/>
    </row>
    <row r="4" spans="1:14" ht="12.7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ht="37.5" customHeight="1">
      <c r="A5" s="910" t="s">
        <v>827</v>
      </c>
      <c r="B5" s="910"/>
      <c r="C5" s="910"/>
      <c r="D5" s="910"/>
      <c r="E5" s="910"/>
      <c r="F5" s="910"/>
      <c r="G5" s="910"/>
      <c r="H5" s="910"/>
      <c r="I5" s="910"/>
      <c r="J5" s="910"/>
      <c r="K5" s="910"/>
      <c r="L5" s="910"/>
      <c r="M5" s="910"/>
      <c r="N5" s="910"/>
    </row>
    <row r="6" spans="1:14" ht="12.7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ht="12.75">
      <c r="A7" s="686" t="s">
        <v>652</v>
      </c>
      <c r="B7" s="686"/>
      <c r="C7" s="81"/>
      <c r="D7" s="81"/>
      <c r="E7" s="81"/>
      <c r="F7" s="81"/>
      <c r="G7" s="81"/>
      <c r="H7" s="908"/>
      <c r="I7" s="908"/>
      <c r="J7" s="81"/>
      <c r="K7" s="81"/>
      <c r="L7" s="81"/>
      <c r="M7" s="81"/>
      <c r="N7" s="81"/>
    </row>
    <row r="8" spans="1:14" ht="18">
      <c r="A8" s="84"/>
      <c r="B8" s="84"/>
      <c r="C8" s="81"/>
      <c r="D8" s="81"/>
      <c r="E8" s="81"/>
      <c r="F8" s="81"/>
      <c r="G8" s="81"/>
      <c r="H8" s="81"/>
      <c r="I8" s="252"/>
      <c r="J8" s="107"/>
      <c r="K8" s="107"/>
      <c r="L8" s="107" t="s">
        <v>899</v>
      </c>
      <c r="N8" s="81"/>
    </row>
    <row r="9" spans="1:12" ht="27.75" customHeight="1">
      <c r="A9" s="903" t="s">
        <v>244</v>
      </c>
      <c r="B9" s="903" t="s">
        <v>243</v>
      </c>
      <c r="C9" s="675" t="s">
        <v>543</v>
      </c>
      <c r="D9" s="675" t="s">
        <v>544</v>
      </c>
      <c r="E9" s="763" t="s">
        <v>545</v>
      </c>
      <c r="F9" s="763"/>
      <c r="G9" s="763" t="s">
        <v>497</v>
      </c>
      <c r="H9" s="763"/>
      <c r="I9" s="763" t="s">
        <v>255</v>
      </c>
      <c r="J9" s="763"/>
      <c r="K9" s="909" t="s">
        <v>259</v>
      </c>
      <c r="L9" s="909"/>
    </row>
    <row r="10" spans="1:12" ht="25.5">
      <c r="A10" s="904"/>
      <c r="B10" s="904"/>
      <c r="C10" s="675"/>
      <c r="D10" s="675"/>
      <c r="E10" s="4" t="s">
        <v>242</v>
      </c>
      <c r="F10" s="4" t="s">
        <v>224</v>
      </c>
      <c r="G10" s="4" t="s">
        <v>242</v>
      </c>
      <c r="H10" s="4" t="s">
        <v>224</v>
      </c>
      <c r="I10" s="4" t="s">
        <v>242</v>
      </c>
      <c r="J10" s="4" t="s">
        <v>224</v>
      </c>
      <c r="K10" s="4" t="s">
        <v>242</v>
      </c>
      <c r="L10" s="4" t="s">
        <v>224</v>
      </c>
    </row>
    <row r="11" spans="1:12" s="13" customFormat="1" ht="12.75">
      <c r="A11" s="86">
        <v>1</v>
      </c>
      <c r="B11" s="86">
        <v>2</v>
      </c>
      <c r="C11" s="86">
        <v>3</v>
      </c>
      <c r="D11" s="86">
        <v>4</v>
      </c>
      <c r="E11" s="86">
        <v>5</v>
      </c>
      <c r="F11" s="86">
        <v>6</v>
      </c>
      <c r="G11" s="86">
        <v>7</v>
      </c>
      <c r="H11" s="86">
        <v>8</v>
      </c>
      <c r="I11" s="86">
        <v>9</v>
      </c>
      <c r="J11" s="86">
        <v>10</v>
      </c>
      <c r="K11" s="85">
        <v>11</v>
      </c>
      <c r="L11" s="85">
        <v>12</v>
      </c>
    </row>
    <row r="12" spans="1:12" ht="46.5" customHeight="1">
      <c r="A12" s="347">
        <v>1</v>
      </c>
      <c r="B12" s="347" t="s">
        <v>641</v>
      </c>
      <c r="C12" s="409">
        <v>160</v>
      </c>
      <c r="D12" s="409">
        <v>16058</v>
      </c>
      <c r="E12" s="409">
        <v>160</v>
      </c>
      <c r="F12" s="409">
        <v>16058</v>
      </c>
      <c r="G12" s="483">
        <v>160</v>
      </c>
      <c r="H12" s="409">
        <v>8000</v>
      </c>
      <c r="I12" s="409">
        <v>160</v>
      </c>
      <c r="J12" s="409">
        <v>15050</v>
      </c>
      <c r="K12" s="409">
        <v>35</v>
      </c>
      <c r="L12" s="409">
        <v>40</v>
      </c>
    </row>
    <row r="13" spans="1:12" ht="50.25" customHeight="1">
      <c r="A13" s="347">
        <v>2</v>
      </c>
      <c r="B13" s="347" t="s">
        <v>642</v>
      </c>
      <c r="C13" s="409">
        <v>242</v>
      </c>
      <c r="D13" s="409">
        <v>16571</v>
      </c>
      <c r="E13" s="409">
        <v>242</v>
      </c>
      <c r="F13" s="409">
        <v>16571</v>
      </c>
      <c r="G13" s="409">
        <v>242</v>
      </c>
      <c r="H13" s="409">
        <v>39406</v>
      </c>
      <c r="I13" s="409">
        <v>242</v>
      </c>
      <c r="J13" s="409">
        <v>24800</v>
      </c>
      <c r="K13" s="347">
        <v>0</v>
      </c>
      <c r="L13" s="347">
        <v>0</v>
      </c>
    </row>
    <row r="14" spans="1:12" ht="43.5" customHeight="1">
      <c r="A14" s="347">
        <v>3</v>
      </c>
      <c r="B14" s="347" t="s">
        <v>643</v>
      </c>
      <c r="C14" s="409">
        <v>27</v>
      </c>
      <c r="D14" s="409">
        <v>1932</v>
      </c>
      <c r="E14" s="409">
        <v>27</v>
      </c>
      <c r="F14" s="409">
        <v>1932</v>
      </c>
      <c r="G14" s="409">
        <v>27</v>
      </c>
      <c r="H14" s="409">
        <v>1932</v>
      </c>
      <c r="I14" s="409">
        <v>27</v>
      </c>
      <c r="J14" s="409">
        <v>1932</v>
      </c>
      <c r="K14" s="347">
        <v>0</v>
      </c>
      <c r="L14" s="347">
        <v>0</v>
      </c>
    </row>
    <row r="15" spans="1:12" ht="40.5" customHeight="1">
      <c r="A15" s="347">
        <v>4</v>
      </c>
      <c r="B15" s="347" t="s">
        <v>644</v>
      </c>
      <c r="C15" s="409">
        <v>152</v>
      </c>
      <c r="D15" s="409">
        <v>7919</v>
      </c>
      <c r="E15" s="409">
        <v>152</v>
      </c>
      <c r="F15" s="409">
        <v>7919</v>
      </c>
      <c r="G15" s="409">
        <v>147</v>
      </c>
      <c r="H15" s="409">
        <v>991</v>
      </c>
      <c r="I15" s="409">
        <v>152</v>
      </c>
      <c r="J15" s="409">
        <v>823</v>
      </c>
      <c r="K15" s="347">
        <v>0</v>
      </c>
      <c r="L15" s="347">
        <v>0</v>
      </c>
    </row>
    <row r="16" spans="1:12" ht="39.75" customHeight="1">
      <c r="A16" s="906" t="s">
        <v>19</v>
      </c>
      <c r="B16" s="907"/>
      <c r="C16" s="349">
        <f aca="true" t="shared" si="0" ref="C16:L16">SUM(C12:C15)</f>
        <v>581</v>
      </c>
      <c r="D16" s="349">
        <f t="shared" si="0"/>
        <v>42480</v>
      </c>
      <c r="E16" s="349">
        <f t="shared" si="0"/>
        <v>581</v>
      </c>
      <c r="F16" s="349">
        <f t="shared" si="0"/>
        <v>42480</v>
      </c>
      <c r="G16" s="349">
        <f t="shared" si="0"/>
        <v>576</v>
      </c>
      <c r="H16" s="349">
        <f t="shared" si="0"/>
        <v>50329</v>
      </c>
      <c r="I16" s="349">
        <f t="shared" si="0"/>
        <v>581</v>
      </c>
      <c r="J16" s="349">
        <f t="shared" si="0"/>
        <v>42605</v>
      </c>
      <c r="K16" s="349">
        <f t="shared" si="0"/>
        <v>35</v>
      </c>
      <c r="L16" s="349">
        <f t="shared" si="0"/>
        <v>40</v>
      </c>
    </row>
    <row r="17" spans="1:14" ht="12.75">
      <c r="A17" s="90"/>
      <c r="B17" s="90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</row>
    <row r="18" spans="1:14" ht="12.75">
      <c r="A18" s="90"/>
      <c r="B18" s="9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</row>
    <row r="19" spans="1:14" ht="12.75">
      <c r="A19" s="90"/>
      <c r="B19" s="90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</row>
    <row r="20" spans="1:14" ht="12.75">
      <c r="A20" s="90"/>
      <c r="B20" s="9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</row>
    <row r="21" spans="1:14" ht="12.75">
      <c r="A21" s="90"/>
      <c r="B21" s="9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</row>
    <row r="22" spans="1:14" ht="12.75">
      <c r="A22" s="90"/>
      <c r="B22" s="90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</row>
    <row r="23" spans="1:14" ht="12.75">
      <c r="A23" s="90"/>
      <c r="B23" s="90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</row>
    <row r="24" spans="1:14" ht="15.75" customHeight="1">
      <c r="A24" s="90"/>
      <c r="B24" s="9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</row>
    <row r="25" spans="1:14" ht="15.75" customHeight="1">
      <c r="A25" s="90"/>
      <c r="B25" s="90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</row>
    <row r="26" spans="1:14" ht="12.75">
      <c r="A26" s="90"/>
      <c r="B26" s="90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</row>
    <row r="27" spans="1:14" ht="12.75">
      <c r="A27" s="90"/>
      <c r="B27" s="90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</row>
    <row r="28" spans="1:14" ht="12.7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</row>
    <row r="29" spans="1:14" ht="12.7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</row>
    <row r="31" spans="1:14" ht="12.75">
      <c r="A31" s="905"/>
      <c r="B31" s="905"/>
      <c r="C31" s="905"/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</row>
    <row r="32" spans="1:14" ht="12.7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</row>
    <row r="33" spans="1:14" ht="15.75">
      <c r="A33" s="93" t="s">
        <v>12</v>
      </c>
      <c r="B33" s="93"/>
      <c r="C33" s="93"/>
      <c r="D33" s="93"/>
      <c r="E33" s="93"/>
      <c r="F33" s="93"/>
      <c r="G33" s="93"/>
      <c r="H33" s="93"/>
      <c r="I33" s="93"/>
      <c r="J33" s="729" t="s">
        <v>13</v>
      </c>
      <c r="K33" s="729"/>
      <c r="L33" s="729"/>
      <c r="M33" s="729"/>
      <c r="N33" s="729"/>
    </row>
    <row r="34" spans="1:14" ht="15.75">
      <c r="A34" s="729" t="s">
        <v>14</v>
      </c>
      <c r="B34" s="729"/>
      <c r="C34" s="729"/>
      <c r="D34" s="729"/>
      <c r="E34" s="729"/>
      <c r="F34" s="729"/>
      <c r="G34" s="729"/>
      <c r="H34" s="729"/>
      <c r="I34" s="729"/>
      <c r="J34" s="729"/>
      <c r="K34" s="729"/>
      <c r="L34" s="729"/>
      <c r="M34" s="729"/>
      <c r="N34" s="729"/>
    </row>
    <row r="35" spans="1:14" ht="15.75">
      <c r="A35" s="729" t="s">
        <v>15</v>
      </c>
      <c r="B35" s="729"/>
      <c r="C35" s="729"/>
      <c r="D35" s="729"/>
      <c r="E35" s="729"/>
      <c r="F35" s="729"/>
      <c r="G35" s="729"/>
      <c r="H35" s="729"/>
      <c r="I35" s="729"/>
      <c r="J35" s="729"/>
      <c r="K35" s="729"/>
      <c r="L35" s="729"/>
      <c r="M35" s="729"/>
      <c r="N35" s="729"/>
    </row>
    <row r="36" spans="1:14" ht="15.75" customHeight="1">
      <c r="A36" s="81"/>
      <c r="B36" s="81"/>
      <c r="C36" s="81"/>
      <c r="D36" s="81"/>
      <c r="E36" s="81"/>
      <c r="F36" s="81"/>
      <c r="K36" s="33" t="s">
        <v>86</v>
      </c>
      <c r="L36" s="33"/>
      <c r="M36" s="33"/>
      <c r="N36" s="33"/>
    </row>
    <row r="37" ht="15" customHeight="1"/>
  </sheetData>
  <sheetProtection/>
  <mergeCells count="20">
    <mergeCell ref="M1:N1"/>
    <mergeCell ref="G9:H9"/>
    <mergeCell ref="H7:I7"/>
    <mergeCell ref="D9:D10"/>
    <mergeCell ref="K9:L9"/>
    <mergeCell ref="A7:B7"/>
    <mergeCell ref="A5:N5"/>
    <mergeCell ref="A3:N3"/>
    <mergeCell ref="A2:N2"/>
    <mergeCell ref="I9:J9"/>
    <mergeCell ref="A35:N35"/>
    <mergeCell ref="B9:B10"/>
    <mergeCell ref="A9:A10"/>
    <mergeCell ref="C9:C10"/>
    <mergeCell ref="A31:J31"/>
    <mergeCell ref="A34:N34"/>
    <mergeCell ref="J33:N33"/>
    <mergeCell ref="A16:B16"/>
    <mergeCell ref="E9:F9"/>
    <mergeCell ref="K31:N31"/>
  </mergeCells>
  <printOptions horizontalCentered="1"/>
  <pageMargins left="0.708661417322835" right="0.708661417322835" top="1.236220472" bottom="0" header="0.31496062992126" footer="0.31496062992126"/>
  <pageSetup fitToHeight="1" fitToWidth="1" horizontalDpi="600" verticalDpi="600" orientation="landscape" paperSize="9" scale="65" r:id="rId1"/>
  <colBreaks count="1" manualBreakCount="1">
    <brk id="14" max="37" man="1"/>
  </col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="69" zoomScaleSheetLayoutView="69" zoomScalePageLayoutView="0" workbookViewId="0" topLeftCell="A1">
      <selection activeCell="E11" sqref="E11"/>
    </sheetView>
  </sheetViews>
  <sheetFormatPr defaultColWidth="8.8515625" defaultRowHeight="12.75"/>
  <cols>
    <col min="1" max="1" width="11.140625" style="81" customWidth="1"/>
    <col min="2" max="2" width="19.140625" style="81" customWidth="1"/>
    <col min="3" max="3" width="20.57421875" style="81" customWidth="1"/>
    <col min="4" max="4" width="22.28125" style="81" customWidth="1"/>
    <col min="5" max="5" width="25.421875" style="81" customWidth="1"/>
    <col min="6" max="6" width="27.421875" style="81" customWidth="1"/>
    <col min="7" max="16384" width="8.8515625" style="81" customWidth="1"/>
  </cols>
  <sheetData>
    <row r="1" spans="4:6" ht="12.75" customHeight="1">
      <c r="D1" s="278"/>
      <c r="E1" s="278"/>
      <c r="F1" s="279" t="s">
        <v>104</v>
      </c>
    </row>
    <row r="2" spans="2:6" ht="15" customHeight="1">
      <c r="B2" s="732" t="s">
        <v>0</v>
      </c>
      <c r="C2" s="732"/>
      <c r="D2" s="732"/>
      <c r="E2" s="732"/>
      <c r="F2" s="732"/>
    </row>
    <row r="3" spans="2:6" ht="20.25">
      <c r="B3" s="733" t="s">
        <v>753</v>
      </c>
      <c r="C3" s="733"/>
      <c r="D3" s="733"/>
      <c r="E3" s="733"/>
      <c r="F3" s="733"/>
    </row>
    <row r="4" ht="11.25" customHeight="1"/>
    <row r="5" spans="1:6" ht="12.75">
      <c r="A5" s="913" t="s">
        <v>494</v>
      </c>
      <c r="B5" s="913"/>
      <c r="C5" s="913"/>
      <c r="D5" s="913"/>
      <c r="E5" s="913"/>
      <c r="F5" s="913"/>
    </row>
    <row r="6" spans="1:6" ht="8.25" customHeight="1">
      <c r="A6" s="83"/>
      <c r="B6" s="83"/>
      <c r="C6" s="83"/>
      <c r="D6" s="83"/>
      <c r="E6" s="83"/>
      <c r="F6" s="83"/>
    </row>
    <row r="7" spans="1:2" ht="18" customHeight="1">
      <c r="A7" s="686" t="s">
        <v>653</v>
      </c>
      <c r="B7" s="686"/>
    </row>
    <row r="8" ht="18" customHeight="1" hidden="1">
      <c r="A8" s="84" t="s">
        <v>1</v>
      </c>
    </row>
    <row r="9" spans="1:6" ht="30" customHeight="1">
      <c r="A9" s="903" t="s">
        <v>2</v>
      </c>
      <c r="B9" s="903" t="s">
        <v>3</v>
      </c>
      <c r="C9" s="914" t="s">
        <v>490</v>
      </c>
      <c r="D9" s="915"/>
      <c r="E9" s="914" t="s">
        <v>493</v>
      </c>
      <c r="F9" s="916"/>
    </row>
    <row r="10" spans="1:7" s="94" customFormat="1" ht="25.5">
      <c r="A10" s="903"/>
      <c r="B10" s="903"/>
      <c r="C10" s="86" t="s">
        <v>491</v>
      </c>
      <c r="D10" s="86" t="s">
        <v>492</v>
      </c>
      <c r="E10" s="86" t="s">
        <v>491</v>
      </c>
      <c r="F10" s="86" t="s">
        <v>492</v>
      </c>
      <c r="G10" s="112"/>
    </row>
    <row r="11" spans="1:6" s="157" customFormat="1" ht="12.75">
      <c r="A11" s="156">
        <v>1</v>
      </c>
      <c r="B11" s="156">
        <v>2</v>
      </c>
      <c r="C11" s="156">
        <v>3</v>
      </c>
      <c r="D11" s="156">
        <v>4</v>
      </c>
      <c r="E11" s="156">
        <v>5</v>
      </c>
      <c r="F11" s="156">
        <v>6</v>
      </c>
    </row>
    <row r="12" spans="1:6" ht="47.25" customHeight="1">
      <c r="A12" s="347">
        <v>1</v>
      </c>
      <c r="B12" s="347" t="s">
        <v>641</v>
      </c>
      <c r="C12" s="409">
        <v>140</v>
      </c>
      <c r="D12" s="409">
        <v>140</v>
      </c>
      <c r="E12" s="409">
        <v>133</v>
      </c>
      <c r="F12" s="409">
        <v>133</v>
      </c>
    </row>
    <row r="13" spans="1:6" ht="36" customHeight="1">
      <c r="A13" s="347">
        <v>2</v>
      </c>
      <c r="B13" s="347" t="s">
        <v>642</v>
      </c>
      <c r="C13" s="409">
        <v>144</v>
      </c>
      <c r="D13" s="409">
        <v>144</v>
      </c>
      <c r="E13" s="409">
        <v>98</v>
      </c>
      <c r="F13" s="409">
        <v>98</v>
      </c>
    </row>
    <row r="14" spans="1:6" ht="31.5" customHeight="1">
      <c r="A14" s="347">
        <v>3</v>
      </c>
      <c r="B14" s="347" t="s">
        <v>643</v>
      </c>
      <c r="C14" s="409">
        <v>62</v>
      </c>
      <c r="D14" s="409">
        <v>33</v>
      </c>
      <c r="E14" s="409">
        <v>33</v>
      </c>
      <c r="F14" s="409">
        <v>33</v>
      </c>
    </row>
    <row r="15" spans="1:6" ht="37.5" customHeight="1">
      <c r="A15" s="347">
        <v>4</v>
      </c>
      <c r="B15" s="347" t="s">
        <v>644</v>
      </c>
      <c r="C15" s="409">
        <v>148</v>
      </c>
      <c r="D15" s="409">
        <v>148</v>
      </c>
      <c r="E15" s="409">
        <v>109</v>
      </c>
      <c r="F15" s="409">
        <v>109</v>
      </c>
    </row>
    <row r="16" spans="1:6" ht="45" customHeight="1">
      <c r="A16" s="906" t="s">
        <v>19</v>
      </c>
      <c r="B16" s="907"/>
      <c r="C16" s="349">
        <f>SUM(C12:C15)</f>
        <v>494</v>
      </c>
      <c r="D16" s="349">
        <f>SUM(D12:D15)</f>
        <v>465</v>
      </c>
      <c r="E16" s="349">
        <f>SUM(E12:E15)</f>
        <v>373</v>
      </c>
      <c r="F16" s="349">
        <f>SUM(F12:F15)</f>
        <v>373</v>
      </c>
    </row>
    <row r="17" spans="1:6" ht="12.75">
      <c r="A17" s="91"/>
      <c r="B17" s="92"/>
      <c r="C17" s="92"/>
      <c r="D17" s="92"/>
      <c r="E17" s="92"/>
      <c r="F17" s="92"/>
    </row>
    <row r="18" spans="1:6" ht="12.75">
      <c r="A18" s="91"/>
      <c r="B18" s="92"/>
      <c r="C18" s="92"/>
      <c r="D18" s="92"/>
      <c r="E18" s="92"/>
      <c r="F18" s="92"/>
    </row>
    <row r="19" spans="1:6" ht="12.75">
      <c r="A19" s="91"/>
      <c r="B19" s="92"/>
      <c r="C19" s="92"/>
      <c r="D19" s="92"/>
      <c r="E19" s="92"/>
      <c r="F19" s="92"/>
    </row>
    <row r="20" spans="1:6" ht="12.75">
      <c r="A20" s="91"/>
      <c r="B20" s="92"/>
      <c r="C20" s="92"/>
      <c r="D20" s="92"/>
      <c r="E20" s="92"/>
      <c r="F20" s="92"/>
    </row>
    <row r="21" spans="1:6" ht="12.75">
      <c r="A21" s="91"/>
      <c r="B21" s="92"/>
      <c r="C21" s="92"/>
      <c r="D21" s="92"/>
      <c r="E21" s="92"/>
      <c r="F21" s="92"/>
    </row>
    <row r="22" spans="1:6" ht="12.75">
      <c r="A22" s="91"/>
      <c r="B22" s="92"/>
      <c r="C22" s="92"/>
      <c r="D22" s="92"/>
      <c r="E22" s="92"/>
      <c r="F22" s="92"/>
    </row>
    <row r="23" spans="1:6" ht="12.75">
      <c r="A23" s="91"/>
      <c r="B23" s="92"/>
      <c r="C23" s="92"/>
      <c r="D23" s="92"/>
      <c r="E23" s="92"/>
      <c r="F23" s="92"/>
    </row>
    <row r="24" spans="1:6" ht="12.75">
      <c r="A24" s="91"/>
      <c r="B24" s="92"/>
      <c r="C24" s="92"/>
      <c r="D24" s="92"/>
      <c r="E24" s="92"/>
      <c r="F24" s="92"/>
    </row>
    <row r="25" spans="1:6" ht="12.75">
      <c r="A25" s="91"/>
      <c r="B25" s="92"/>
      <c r="C25" s="92"/>
      <c r="D25" s="92"/>
      <c r="E25" s="92"/>
      <c r="F25" s="92"/>
    </row>
    <row r="26" spans="1:6" ht="12.75">
      <c r="A26" s="91"/>
      <c r="B26" s="92"/>
      <c r="C26" s="92"/>
      <c r="D26" s="92"/>
      <c r="E26" s="92"/>
      <c r="F26" s="92"/>
    </row>
    <row r="27" spans="1:6" ht="12.75">
      <c r="A27" s="91"/>
      <c r="B27" s="92"/>
      <c r="C27" s="92"/>
      <c r="D27" s="92"/>
      <c r="E27" s="92"/>
      <c r="F27" s="92"/>
    </row>
    <row r="28" ht="12.75">
      <c r="C28" s="81" t="s">
        <v>11</v>
      </c>
    </row>
    <row r="29" spans="1:6" ht="15.75">
      <c r="A29" s="93" t="s">
        <v>12</v>
      </c>
      <c r="B29" s="93"/>
      <c r="C29" s="93"/>
      <c r="D29" s="93"/>
      <c r="E29" s="93"/>
      <c r="F29" s="93"/>
    </row>
    <row r="30" spans="1:6" ht="15.75">
      <c r="A30" s="729" t="s">
        <v>14</v>
      </c>
      <c r="B30" s="729"/>
      <c r="C30" s="729"/>
      <c r="D30" s="729"/>
      <c r="E30" s="729"/>
      <c r="F30" s="729"/>
    </row>
    <row r="31" spans="1:6" ht="15.75" customHeight="1">
      <c r="A31" s="729" t="s">
        <v>15</v>
      </c>
      <c r="B31" s="729"/>
      <c r="C31" s="729"/>
      <c r="D31" s="729"/>
      <c r="E31" s="729"/>
      <c r="F31" s="729"/>
    </row>
    <row r="32" ht="15" customHeight="1"/>
    <row r="33" spans="1:6" ht="12.75">
      <c r="A33" s="912"/>
      <c r="B33" s="912"/>
      <c r="C33" s="912"/>
      <c r="D33" s="912"/>
      <c r="E33" s="912"/>
      <c r="F33" s="912"/>
    </row>
  </sheetData>
  <sheetProtection/>
  <mergeCells count="12">
    <mergeCell ref="B2:F2"/>
    <mergeCell ref="A5:F5"/>
    <mergeCell ref="C9:D9"/>
    <mergeCell ref="E9:F9"/>
    <mergeCell ref="A9:A10"/>
    <mergeCell ref="A16:B16"/>
    <mergeCell ref="B9:B10"/>
    <mergeCell ref="A7:B7"/>
    <mergeCell ref="A31:F31"/>
    <mergeCell ref="A33:F33"/>
    <mergeCell ref="A30:F30"/>
    <mergeCell ref="B3:F3"/>
  </mergeCells>
  <printOptions horizontalCentered="1"/>
  <pageMargins left="0.7086614173228347" right="0.7086614173228347" top="1.220472440944882" bottom="0" header="0.31496062992125984" footer="0.31496062992125984"/>
  <pageSetup horizontalDpi="600" verticalDpi="600" orientation="landscape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view="pageBreakPreview" zoomScale="90" zoomScaleNormal="85" zoomScaleSheetLayoutView="90" zoomScalePageLayoutView="0" workbookViewId="0" topLeftCell="A2">
      <selection activeCell="M15" sqref="M15"/>
    </sheetView>
  </sheetViews>
  <sheetFormatPr defaultColWidth="9.140625" defaultRowHeight="12.75"/>
  <cols>
    <col min="2" max="2" width="12.7109375" style="0" customWidth="1"/>
    <col min="3" max="3" width="16.421875" style="0" customWidth="1"/>
    <col min="4" max="4" width="10.8515625" style="0" customWidth="1"/>
    <col min="5" max="5" width="13.7109375" style="0" customWidth="1"/>
    <col min="6" max="6" width="14.28125" style="0" customWidth="1"/>
    <col min="7" max="7" width="11.421875" style="0" customWidth="1"/>
    <col min="8" max="8" width="12.28125" style="0" customWidth="1"/>
    <col min="9" max="9" width="16.28125" style="0" customWidth="1"/>
    <col min="10" max="10" width="19.28125" style="0" customWidth="1"/>
  </cols>
  <sheetData>
    <row r="1" spans="1:13" ht="15">
      <c r="A1" s="81"/>
      <c r="B1" s="81"/>
      <c r="C1" s="81"/>
      <c r="D1" s="828"/>
      <c r="E1" s="828"/>
      <c r="F1" s="38"/>
      <c r="G1" s="828" t="s">
        <v>496</v>
      </c>
      <c r="H1" s="828"/>
      <c r="I1" s="828"/>
      <c r="J1" s="828"/>
      <c r="K1" s="95"/>
      <c r="L1" s="81"/>
      <c r="M1" s="81"/>
    </row>
    <row r="2" spans="1:13" ht="15.75">
      <c r="A2" s="732" t="s">
        <v>0</v>
      </c>
      <c r="B2" s="732"/>
      <c r="C2" s="732"/>
      <c r="D2" s="732"/>
      <c r="E2" s="732"/>
      <c r="F2" s="732"/>
      <c r="G2" s="732"/>
      <c r="H2" s="732"/>
      <c r="I2" s="732"/>
      <c r="J2" s="732"/>
      <c r="K2" s="81"/>
      <c r="L2" s="81"/>
      <c r="M2" s="81"/>
    </row>
    <row r="3" spans="1:13" ht="18">
      <c r="A3" s="121"/>
      <c r="B3" s="121"/>
      <c r="C3" s="911" t="s">
        <v>753</v>
      </c>
      <c r="D3" s="911"/>
      <c r="E3" s="911"/>
      <c r="F3" s="911"/>
      <c r="G3" s="911"/>
      <c r="H3" s="911"/>
      <c r="I3" s="911"/>
      <c r="J3" s="121"/>
      <c r="K3" s="81"/>
      <c r="L3" s="81"/>
      <c r="M3" s="81"/>
    </row>
    <row r="4" spans="1:13" ht="15.75">
      <c r="A4" s="734" t="s">
        <v>495</v>
      </c>
      <c r="B4" s="734"/>
      <c r="C4" s="734"/>
      <c r="D4" s="734"/>
      <c r="E4" s="734"/>
      <c r="F4" s="734"/>
      <c r="G4" s="734"/>
      <c r="H4" s="734"/>
      <c r="I4" s="734"/>
      <c r="J4" s="734"/>
      <c r="K4" s="81"/>
      <c r="L4" s="81"/>
      <c r="M4" s="81"/>
    </row>
    <row r="5" spans="1:13" ht="15.75">
      <c r="A5" s="686" t="s">
        <v>653</v>
      </c>
      <c r="B5" s="686"/>
      <c r="C5" s="83"/>
      <c r="D5" s="83"/>
      <c r="E5" s="83"/>
      <c r="F5" s="83"/>
      <c r="G5" s="83"/>
      <c r="H5" s="83"/>
      <c r="I5" s="83"/>
      <c r="J5" s="83"/>
      <c r="K5" s="81"/>
      <c r="L5" s="81"/>
      <c r="M5" s="81"/>
    </row>
    <row r="6" spans="1:13" ht="12.7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ht="18">
      <c r="A7" s="84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</row>
    <row r="8" spans="1:13" ht="21.75" customHeight="1">
      <c r="A8" s="917" t="s">
        <v>2</v>
      </c>
      <c r="B8" s="917" t="s">
        <v>3</v>
      </c>
      <c r="C8" s="919" t="s">
        <v>157</v>
      </c>
      <c r="D8" s="920"/>
      <c r="E8" s="920"/>
      <c r="F8" s="920"/>
      <c r="G8" s="920"/>
      <c r="H8" s="920"/>
      <c r="I8" s="920"/>
      <c r="J8" s="921"/>
      <c r="K8" s="81"/>
      <c r="L8" s="81"/>
      <c r="M8" s="81"/>
    </row>
    <row r="9" spans="1:13" ht="39.75" customHeight="1">
      <c r="A9" s="918"/>
      <c r="B9" s="918"/>
      <c r="C9" s="86" t="s">
        <v>222</v>
      </c>
      <c r="D9" s="86" t="s">
        <v>132</v>
      </c>
      <c r="E9" s="86" t="s">
        <v>426</v>
      </c>
      <c r="F9" s="128" t="s">
        <v>187</v>
      </c>
      <c r="G9" s="128" t="s">
        <v>133</v>
      </c>
      <c r="H9" s="148" t="s">
        <v>221</v>
      </c>
      <c r="I9" s="148" t="s">
        <v>241</v>
      </c>
      <c r="J9" s="87" t="s">
        <v>19</v>
      </c>
      <c r="K9" s="94"/>
      <c r="L9" s="94"/>
      <c r="M9" s="94"/>
    </row>
    <row r="10" spans="1:13" s="13" customFormat="1" ht="12.75">
      <c r="A10" s="86">
        <v>1</v>
      </c>
      <c r="B10" s="86">
        <v>2</v>
      </c>
      <c r="C10" s="86">
        <v>3</v>
      </c>
      <c r="D10" s="86">
        <v>4</v>
      </c>
      <c r="E10" s="86">
        <v>5</v>
      </c>
      <c r="F10" s="86">
        <v>6</v>
      </c>
      <c r="G10" s="86">
        <v>7</v>
      </c>
      <c r="H10" s="88">
        <v>8</v>
      </c>
      <c r="I10" s="88">
        <v>9</v>
      </c>
      <c r="J10" s="87">
        <v>10</v>
      </c>
      <c r="K10" s="94"/>
      <c r="L10" s="94"/>
      <c r="M10" s="94"/>
    </row>
    <row r="11" spans="1:13" ht="45" customHeight="1">
      <c r="A11" s="347">
        <v>1</v>
      </c>
      <c r="B11" s="348" t="s">
        <v>641</v>
      </c>
      <c r="C11" s="409">
        <v>11</v>
      </c>
      <c r="D11" s="409">
        <v>29</v>
      </c>
      <c r="E11" s="409">
        <v>216</v>
      </c>
      <c r="F11" s="409">
        <v>0</v>
      </c>
      <c r="G11" s="409">
        <v>0</v>
      </c>
      <c r="H11" s="410">
        <v>0</v>
      </c>
      <c r="I11" s="410">
        <v>17</v>
      </c>
      <c r="J11" s="411">
        <f>SUM(C11:I11)</f>
        <v>273</v>
      </c>
      <c r="K11" s="81"/>
      <c r="L11" s="81"/>
      <c r="M11" s="81"/>
    </row>
    <row r="12" spans="1:13" ht="35.25" customHeight="1">
      <c r="A12" s="347">
        <v>2</v>
      </c>
      <c r="B12" s="348" t="s">
        <v>642</v>
      </c>
      <c r="C12" s="409">
        <v>24</v>
      </c>
      <c r="D12" s="409">
        <v>90</v>
      </c>
      <c r="E12" s="409">
        <v>78</v>
      </c>
      <c r="F12" s="409">
        <v>0</v>
      </c>
      <c r="G12" s="409">
        <v>50</v>
      </c>
      <c r="H12" s="410">
        <v>0</v>
      </c>
      <c r="I12" s="410">
        <v>0</v>
      </c>
      <c r="J12" s="411">
        <f>SUM(C12:I12)</f>
        <v>242</v>
      </c>
      <c r="K12" s="81"/>
      <c r="L12" s="81"/>
      <c r="M12" s="81"/>
    </row>
    <row r="13" spans="1:13" ht="29.25" customHeight="1">
      <c r="A13" s="347">
        <v>3</v>
      </c>
      <c r="B13" s="348" t="s">
        <v>643</v>
      </c>
      <c r="C13" s="409">
        <v>0</v>
      </c>
      <c r="D13" s="409">
        <v>33</v>
      </c>
      <c r="E13" s="409">
        <v>62</v>
      </c>
      <c r="F13" s="409">
        <v>0</v>
      </c>
      <c r="G13" s="409">
        <v>0</v>
      </c>
      <c r="H13" s="410">
        <v>0</v>
      </c>
      <c r="I13" s="410">
        <v>0</v>
      </c>
      <c r="J13" s="411">
        <f>SUM(C13:I13)</f>
        <v>95</v>
      </c>
      <c r="K13" s="81"/>
      <c r="L13" s="81"/>
      <c r="M13" s="81"/>
    </row>
    <row r="14" spans="1:13" ht="33.75" customHeight="1">
      <c r="A14" s="347">
        <v>4</v>
      </c>
      <c r="B14" s="348" t="s">
        <v>644</v>
      </c>
      <c r="C14" s="409">
        <v>0</v>
      </c>
      <c r="D14" s="409">
        <v>118</v>
      </c>
      <c r="E14" s="409">
        <v>127</v>
      </c>
      <c r="F14" s="409">
        <v>0</v>
      </c>
      <c r="G14" s="409">
        <v>12</v>
      </c>
      <c r="H14" s="410">
        <v>0</v>
      </c>
      <c r="I14" s="410">
        <v>0</v>
      </c>
      <c r="J14" s="411">
        <f>SUM(C14:I14)</f>
        <v>257</v>
      </c>
      <c r="K14" s="81"/>
      <c r="L14" s="81"/>
      <c r="M14" s="81"/>
    </row>
    <row r="15" spans="1:13" ht="42.75" customHeight="1">
      <c r="A15" s="349" t="s">
        <v>19</v>
      </c>
      <c r="B15" s="365"/>
      <c r="C15" s="349">
        <f aca="true" t="shared" si="0" ref="C15:J15">SUM(C11:C14)</f>
        <v>35</v>
      </c>
      <c r="D15" s="349">
        <f t="shared" si="0"/>
        <v>270</v>
      </c>
      <c r="E15" s="349">
        <f t="shared" si="0"/>
        <v>483</v>
      </c>
      <c r="F15" s="349">
        <f t="shared" si="0"/>
        <v>0</v>
      </c>
      <c r="G15" s="349">
        <f t="shared" si="0"/>
        <v>62</v>
      </c>
      <c r="H15" s="399">
        <f t="shared" si="0"/>
        <v>0</v>
      </c>
      <c r="I15" s="399">
        <f t="shared" si="0"/>
        <v>17</v>
      </c>
      <c r="J15" s="412">
        <f t="shared" si="0"/>
        <v>867</v>
      </c>
      <c r="K15" s="81"/>
      <c r="L15" s="81"/>
      <c r="M15" s="81"/>
    </row>
    <row r="16" spans="1:13" ht="12.75">
      <c r="A16" s="90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ht="12.7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ht="12.75">
      <c r="A18" s="81" t="s">
        <v>134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1:13" ht="12.75">
      <c r="A19" s="81" t="s">
        <v>223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3" ht="12.75">
      <c r="A20" t="s">
        <v>135</v>
      </c>
      <c r="K20" s="81"/>
      <c r="L20" s="81"/>
      <c r="M20" s="81"/>
    </row>
    <row r="21" spans="1:13" ht="12.75">
      <c r="A21" s="905" t="s">
        <v>136</v>
      </c>
      <c r="B21" s="905"/>
      <c r="C21" s="905"/>
      <c r="D21" s="905"/>
      <c r="E21" s="905"/>
      <c r="F21" s="905"/>
      <c r="G21" s="905"/>
      <c r="H21" s="905"/>
      <c r="I21" s="905"/>
      <c r="J21" s="905"/>
      <c r="K21" s="81"/>
      <c r="L21" s="81"/>
      <c r="M21" s="81"/>
    </row>
    <row r="22" spans="1:13" ht="12.75">
      <c r="A22" s="922" t="s">
        <v>137</v>
      </c>
      <c r="B22" s="922"/>
      <c r="C22" s="922"/>
      <c r="D22" s="922"/>
      <c r="E22" s="81"/>
      <c r="F22" s="81"/>
      <c r="G22" s="81"/>
      <c r="H22" s="81"/>
      <c r="I22" s="81"/>
      <c r="J22" s="81"/>
      <c r="K22" s="81"/>
      <c r="L22" s="81"/>
      <c r="M22" s="81"/>
    </row>
    <row r="23" spans="1:13" ht="12.75">
      <c r="A23" s="129" t="s">
        <v>188</v>
      </c>
      <c r="B23" s="129"/>
      <c r="C23" s="129"/>
      <c r="D23" s="129"/>
      <c r="E23" s="81"/>
      <c r="F23" s="81"/>
      <c r="G23" s="81"/>
      <c r="H23" s="81"/>
      <c r="I23" s="81"/>
      <c r="J23" s="81"/>
      <c r="K23" s="81"/>
      <c r="L23" s="81"/>
      <c r="M23" s="81"/>
    </row>
    <row r="24" spans="1:13" ht="12.75">
      <c r="A24" s="129"/>
      <c r="B24" s="129"/>
      <c r="C24" s="129"/>
      <c r="D24" s="129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5.75">
      <c r="A25" s="93" t="s">
        <v>12</v>
      </c>
      <c r="B25" s="93"/>
      <c r="C25" s="93"/>
      <c r="D25" s="93"/>
      <c r="E25" s="93"/>
      <c r="F25" s="93"/>
      <c r="G25" s="93"/>
      <c r="H25" s="93"/>
      <c r="I25" s="93"/>
      <c r="J25" s="130" t="s">
        <v>13</v>
      </c>
      <c r="K25" s="81"/>
      <c r="L25" s="81"/>
      <c r="M25" s="81"/>
    </row>
    <row r="26" spans="1:13" ht="15.75">
      <c r="A26" s="729" t="s">
        <v>14</v>
      </c>
      <c r="B26" s="729"/>
      <c r="C26" s="729"/>
      <c r="D26" s="729"/>
      <c r="E26" s="729"/>
      <c r="F26" s="729"/>
      <c r="G26" s="729"/>
      <c r="H26" s="729"/>
      <c r="I26" s="729"/>
      <c r="J26" s="729"/>
      <c r="K26" s="81"/>
      <c r="L26" s="81"/>
      <c r="M26" s="81"/>
    </row>
    <row r="27" spans="1:13" ht="15.75">
      <c r="A27" s="729" t="s">
        <v>15</v>
      </c>
      <c r="B27" s="729"/>
      <c r="C27" s="729"/>
      <c r="D27" s="729"/>
      <c r="E27" s="729"/>
      <c r="F27" s="729"/>
      <c r="G27" s="729"/>
      <c r="H27" s="729"/>
      <c r="I27" s="729"/>
      <c r="J27" s="729"/>
      <c r="L27" s="81"/>
      <c r="M27" s="81"/>
    </row>
    <row r="28" spans="1:13" ht="12.75">
      <c r="A28" s="81"/>
      <c r="B28" s="81"/>
      <c r="C28" s="81"/>
      <c r="D28" s="81"/>
      <c r="E28" s="81"/>
      <c r="F28" s="81"/>
      <c r="G28" s="687" t="s">
        <v>86</v>
      </c>
      <c r="H28" s="687"/>
      <c r="I28" s="687"/>
      <c r="J28" s="687"/>
      <c r="K28" s="81"/>
      <c r="L28" s="81"/>
      <c r="M28" s="81"/>
    </row>
    <row r="29" spans="1:13" ht="12.75">
      <c r="A29" s="912"/>
      <c r="B29" s="912"/>
      <c r="C29" s="912"/>
      <c r="D29" s="912"/>
      <c r="E29" s="912"/>
      <c r="F29" s="912"/>
      <c r="G29" s="912"/>
      <c r="H29" s="912"/>
      <c r="I29" s="912"/>
      <c r="J29" s="912"/>
      <c r="K29" s="81"/>
      <c r="L29" s="81"/>
      <c r="M29" s="81"/>
    </row>
    <row r="30" spans="11:13" ht="12.75">
      <c r="K30" s="81"/>
      <c r="L30" s="81"/>
      <c r="M30" s="81"/>
    </row>
    <row r="31" spans="11:13" ht="12.75">
      <c r="K31" s="81"/>
      <c r="L31" s="81"/>
      <c r="M31" s="81"/>
    </row>
    <row r="33" spans="11:13" ht="12.75">
      <c r="K33" s="905"/>
      <c r="L33" s="905"/>
      <c r="M33" s="905"/>
    </row>
    <row r="34" spans="11:13" ht="12.75">
      <c r="K34" s="81"/>
      <c r="L34" s="81"/>
      <c r="M34" s="81"/>
    </row>
    <row r="35" spans="11:13" ht="12.75">
      <c r="K35" s="81"/>
      <c r="L35" s="81"/>
      <c r="M35" s="81"/>
    </row>
    <row r="36" spans="11:13" ht="12.75">
      <c r="K36" s="81"/>
      <c r="L36" s="81"/>
      <c r="M36" s="81"/>
    </row>
    <row r="37" spans="11:13" ht="15.75">
      <c r="K37" s="130"/>
      <c r="L37" s="81"/>
      <c r="M37" s="81"/>
    </row>
    <row r="38" spans="11:13" ht="12.75">
      <c r="K38" s="81"/>
      <c r="L38" s="81"/>
      <c r="M38" s="81"/>
    </row>
    <row r="39" spans="11:13" ht="15.75" customHeight="1">
      <c r="K39" s="130"/>
      <c r="L39" s="81"/>
      <c r="M39" s="81"/>
    </row>
    <row r="40" spans="11:13" ht="12.75">
      <c r="K40" s="33"/>
      <c r="L40" s="33"/>
      <c r="M40" s="81"/>
    </row>
    <row r="41" spans="11:13" ht="12.75">
      <c r="K41" s="81"/>
      <c r="L41" s="81"/>
      <c r="M41" s="81"/>
    </row>
  </sheetData>
  <sheetProtection/>
  <mergeCells count="17">
    <mergeCell ref="G28:J28"/>
    <mergeCell ref="A29:J29"/>
    <mergeCell ref="A26:J26"/>
    <mergeCell ref="A21:D21"/>
    <mergeCell ref="E21:J21"/>
    <mergeCell ref="A22:D22"/>
    <mergeCell ref="A27:J27"/>
    <mergeCell ref="D1:E1"/>
    <mergeCell ref="G1:J1"/>
    <mergeCell ref="A2:J2"/>
    <mergeCell ref="A4:J4"/>
    <mergeCell ref="A5:B5"/>
    <mergeCell ref="K33:M33"/>
    <mergeCell ref="A8:A9"/>
    <mergeCell ref="B8:B9"/>
    <mergeCell ref="C8:J8"/>
    <mergeCell ref="C3:I3"/>
  </mergeCells>
  <printOptions horizontalCentered="1"/>
  <pageMargins left="0.708661417322835" right="0.708661417322835" top="1.236220472" bottom="0" header="0.31496062992126" footer="0.31496062992126"/>
  <pageSetup fitToHeight="1" fitToWidth="1" horizontalDpi="600" verticalDpi="600" orientation="landscape" paperSize="9" scale="91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K19" sqref="K19"/>
    </sheetView>
  </sheetViews>
  <sheetFormatPr defaultColWidth="9.140625" defaultRowHeight="12.75"/>
  <sheetData>
    <row r="1" spans="1:13" ht="1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28" t="s">
        <v>689</v>
      </c>
      <c r="M1" s="828"/>
    </row>
    <row r="2" spans="1:13" ht="15.75">
      <c r="A2" s="732" t="s">
        <v>0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</row>
    <row r="3" spans="1:13" ht="20.25">
      <c r="A3" s="733" t="s">
        <v>753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/>
    </row>
    <row r="4" spans="1:13" ht="12.7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3" ht="15.75">
      <c r="A5" s="734" t="s">
        <v>690</v>
      </c>
      <c r="B5" s="734"/>
      <c r="C5" s="734"/>
      <c r="D5" s="734"/>
      <c r="E5" s="734"/>
      <c r="F5" s="734"/>
      <c r="G5" s="734"/>
      <c r="H5" s="734"/>
      <c r="I5" s="734"/>
      <c r="J5" s="734"/>
      <c r="K5" s="734"/>
      <c r="L5" s="734"/>
      <c r="M5" s="734"/>
    </row>
    <row r="6" spans="1:13" ht="12.7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ht="12.75">
      <c r="A7" s="686" t="s">
        <v>752</v>
      </c>
      <c r="B7" s="686"/>
      <c r="C7" s="30"/>
      <c r="D7" s="30"/>
      <c r="E7" s="30"/>
      <c r="F7" s="81"/>
      <c r="G7" s="81"/>
      <c r="H7" s="81"/>
      <c r="I7" s="81"/>
      <c r="J7" s="81"/>
      <c r="K7" s="81"/>
      <c r="L7" s="81"/>
      <c r="M7" s="81"/>
    </row>
    <row r="8" spans="1:13" ht="18">
      <c r="A8" s="84"/>
      <c r="B8" s="84"/>
      <c r="C8" s="84"/>
      <c r="D8" s="84"/>
      <c r="E8" s="84"/>
      <c r="F8" s="81"/>
      <c r="G8" s="81"/>
      <c r="H8" s="81"/>
      <c r="I8" s="81"/>
      <c r="J8" s="81"/>
      <c r="K8" s="81"/>
      <c r="L8" s="81"/>
      <c r="M8" s="81"/>
    </row>
    <row r="9" spans="1:13" ht="12.75">
      <c r="A9" s="903" t="s">
        <v>2</v>
      </c>
      <c r="B9" s="903" t="s">
        <v>3</v>
      </c>
      <c r="C9" s="923" t="s">
        <v>132</v>
      </c>
      <c r="D9" s="923"/>
      <c r="E9" s="924"/>
      <c r="F9" s="925" t="s">
        <v>133</v>
      </c>
      <c r="G9" s="923"/>
      <c r="H9" s="923"/>
      <c r="I9" s="924"/>
      <c r="J9" s="925" t="s">
        <v>221</v>
      </c>
      <c r="K9" s="923"/>
      <c r="L9" s="923"/>
      <c r="M9" s="924"/>
    </row>
    <row r="10" spans="1:13" ht="51">
      <c r="A10" s="903"/>
      <c r="B10" s="903"/>
      <c r="C10" s="132" t="s">
        <v>428</v>
      </c>
      <c r="D10" s="3" t="s">
        <v>425</v>
      </c>
      <c r="E10" s="132" t="s">
        <v>224</v>
      </c>
      <c r="F10" s="3" t="s">
        <v>423</v>
      </c>
      <c r="G10" s="132" t="s">
        <v>424</v>
      </c>
      <c r="H10" s="3" t="s">
        <v>425</v>
      </c>
      <c r="I10" s="132" t="s">
        <v>224</v>
      </c>
      <c r="J10" s="3" t="s">
        <v>427</v>
      </c>
      <c r="K10" s="132" t="s">
        <v>424</v>
      </c>
      <c r="L10" s="3" t="s">
        <v>425</v>
      </c>
      <c r="M10" s="4" t="s">
        <v>224</v>
      </c>
    </row>
    <row r="11" spans="1:13" ht="12.75">
      <c r="A11" s="86">
        <v>1</v>
      </c>
      <c r="B11" s="86">
        <v>2</v>
      </c>
      <c r="C11" s="86">
        <v>3</v>
      </c>
      <c r="D11" s="86">
        <v>4</v>
      </c>
      <c r="E11" s="86">
        <v>5</v>
      </c>
      <c r="F11" s="86">
        <v>6</v>
      </c>
      <c r="G11" s="86">
        <v>7</v>
      </c>
      <c r="H11" s="86">
        <v>8</v>
      </c>
      <c r="I11" s="86">
        <v>9</v>
      </c>
      <c r="J11" s="86">
        <v>10</v>
      </c>
      <c r="K11" s="86">
        <v>11</v>
      </c>
      <c r="L11" s="86">
        <v>12</v>
      </c>
      <c r="M11" s="86">
        <v>13</v>
      </c>
    </row>
    <row r="12" spans="1:13" ht="22.5" customHeight="1">
      <c r="A12" s="89">
        <v>1</v>
      </c>
      <c r="B12" s="296" t="s">
        <v>641</v>
      </c>
      <c r="C12" s="409">
        <v>29</v>
      </c>
      <c r="D12" s="409">
        <v>29</v>
      </c>
      <c r="E12" s="409">
        <v>4500</v>
      </c>
      <c r="F12" s="347">
        <v>0</v>
      </c>
      <c r="G12" s="347">
        <v>0</v>
      </c>
      <c r="H12" s="347">
        <v>0</v>
      </c>
      <c r="I12" s="347">
        <v>0</v>
      </c>
      <c r="J12" s="347"/>
      <c r="K12" s="347">
        <v>0</v>
      </c>
      <c r="L12" s="347">
        <v>0</v>
      </c>
      <c r="M12" s="347">
        <v>0</v>
      </c>
    </row>
    <row r="13" spans="1:13" ht="20.25" customHeight="1">
      <c r="A13" s="89">
        <v>2</v>
      </c>
      <c r="B13" s="296" t="s">
        <v>642</v>
      </c>
      <c r="C13" s="409">
        <v>90</v>
      </c>
      <c r="D13" s="409">
        <v>90</v>
      </c>
      <c r="E13" s="409">
        <v>3880</v>
      </c>
      <c r="F13" s="347">
        <v>0</v>
      </c>
      <c r="G13" s="347">
        <v>0</v>
      </c>
      <c r="H13" s="347">
        <v>0</v>
      </c>
      <c r="I13" s="347">
        <v>0</v>
      </c>
      <c r="J13" s="347"/>
      <c r="K13" s="347">
        <v>0</v>
      </c>
      <c r="L13" s="347">
        <v>0</v>
      </c>
      <c r="M13" s="347">
        <v>0</v>
      </c>
    </row>
    <row r="14" spans="1:13" ht="21" customHeight="1">
      <c r="A14" s="89">
        <v>3</v>
      </c>
      <c r="B14" s="296" t="s">
        <v>643</v>
      </c>
      <c r="C14" s="484">
        <v>95</v>
      </c>
      <c r="D14" s="484">
        <v>95</v>
      </c>
      <c r="E14" s="484">
        <v>4434</v>
      </c>
      <c r="F14" s="347">
        <v>0</v>
      </c>
      <c r="G14" s="347">
        <v>0</v>
      </c>
      <c r="H14" s="347">
        <v>0</v>
      </c>
      <c r="I14" s="347">
        <v>0</v>
      </c>
      <c r="J14" s="347"/>
      <c r="K14" s="347">
        <v>0</v>
      </c>
      <c r="L14" s="347">
        <v>0</v>
      </c>
      <c r="M14" s="347">
        <v>0</v>
      </c>
    </row>
    <row r="15" spans="1:13" ht="24.75" customHeight="1">
      <c r="A15" s="89">
        <v>4</v>
      </c>
      <c r="B15" s="296" t="s">
        <v>644</v>
      </c>
      <c r="C15" s="409">
        <v>50</v>
      </c>
      <c r="D15" s="409">
        <v>35</v>
      </c>
      <c r="E15" s="409">
        <v>4500</v>
      </c>
      <c r="F15" s="347">
        <v>0</v>
      </c>
      <c r="G15" s="347">
        <v>0</v>
      </c>
      <c r="H15" s="347">
        <v>0</v>
      </c>
      <c r="I15" s="347">
        <v>0</v>
      </c>
      <c r="J15" s="347"/>
      <c r="K15" s="347">
        <v>0</v>
      </c>
      <c r="L15" s="347">
        <v>0</v>
      </c>
      <c r="M15" s="347">
        <v>0</v>
      </c>
    </row>
    <row r="16" spans="1:13" ht="21" customHeight="1">
      <c r="A16" s="89"/>
      <c r="B16" s="296" t="s">
        <v>634</v>
      </c>
      <c r="C16" s="349">
        <f>SUM(C12:C15)</f>
        <v>264</v>
      </c>
      <c r="D16" s="349">
        <f>SUM(D12:D15)</f>
        <v>249</v>
      </c>
      <c r="E16" s="349">
        <f>SUM(E12:E15)</f>
        <v>17314</v>
      </c>
      <c r="F16" s="347">
        <v>0</v>
      </c>
      <c r="G16" s="347">
        <v>0</v>
      </c>
      <c r="H16" s="347">
        <v>0</v>
      </c>
      <c r="I16" s="347">
        <v>0</v>
      </c>
      <c r="J16" s="347"/>
      <c r="K16" s="347">
        <v>0</v>
      </c>
      <c r="L16" s="347">
        <v>0</v>
      </c>
      <c r="M16" s="347">
        <v>0</v>
      </c>
    </row>
    <row r="17" spans="1:13" ht="12.75">
      <c r="A17" s="90"/>
      <c r="B17" s="90"/>
      <c r="C17" s="90"/>
      <c r="D17" s="90"/>
      <c r="E17" s="90"/>
      <c r="F17" s="81"/>
      <c r="G17" s="81"/>
      <c r="H17" s="81"/>
      <c r="I17" s="81"/>
      <c r="J17" s="81"/>
      <c r="K17" s="81"/>
      <c r="L17" s="81"/>
      <c r="M17" s="81"/>
    </row>
    <row r="18" spans="1:13" ht="12.7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1:13" ht="12.7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1" spans="1:13" ht="12.75">
      <c r="A21" s="905"/>
      <c r="B21" s="905"/>
      <c r="C21" s="905"/>
      <c r="D21" s="905"/>
      <c r="E21" s="905"/>
      <c r="F21" s="905"/>
      <c r="G21" s="905"/>
      <c r="H21" s="905"/>
      <c r="I21" s="905"/>
      <c r="J21" s="905"/>
      <c r="K21" s="905"/>
      <c r="L21" s="905"/>
      <c r="M21" s="98"/>
    </row>
    <row r="22" spans="1:13" ht="12.7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1:13" ht="15.75">
      <c r="A23" s="93" t="s">
        <v>12</v>
      </c>
      <c r="B23" s="93"/>
      <c r="C23" s="93"/>
      <c r="D23" s="93"/>
      <c r="E23" s="93"/>
      <c r="F23" s="93"/>
      <c r="G23" s="93"/>
      <c r="H23" s="93"/>
      <c r="I23" s="93"/>
      <c r="J23" s="93"/>
      <c r="K23" s="926" t="s">
        <v>13</v>
      </c>
      <c r="L23" s="926"/>
      <c r="M23" s="926"/>
    </row>
    <row r="24" spans="1:13" ht="15.75">
      <c r="A24" s="729" t="s">
        <v>14</v>
      </c>
      <c r="B24" s="729"/>
      <c r="C24" s="729"/>
      <c r="D24" s="729"/>
      <c r="E24" s="729"/>
      <c r="F24" s="729"/>
      <c r="G24" s="729"/>
      <c r="H24" s="729"/>
      <c r="I24" s="729"/>
      <c r="J24" s="729"/>
      <c r="K24" s="729"/>
      <c r="L24" s="729"/>
      <c r="M24" s="729"/>
    </row>
    <row r="25" spans="1:13" ht="15.75">
      <c r="A25" s="729" t="s">
        <v>15</v>
      </c>
      <c r="B25" s="729"/>
      <c r="C25" s="729"/>
      <c r="D25" s="729"/>
      <c r="E25" s="729"/>
      <c r="F25" s="729"/>
      <c r="G25" s="729"/>
      <c r="H25" s="729"/>
      <c r="I25" s="729"/>
      <c r="J25" s="729"/>
      <c r="K25" s="729"/>
      <c r="L25" s="729"/>
      <c r="M25" s="729"/>
    </row>
    <row r="26" spans="1:13" ht="12.75">
      <c r="A26" s="81"/>
      <c r="B26" s="81"/>
      <c r="C26" s="81"/>
      <c r="D26" s="81"/>
      <c r="E26" s="81"/>
      <c r="F26" s="81"/>
      <c r="G26" s="81"/>
      <c r="L26" s="33" t="s">
        <v>86</v>
      </c>
      <c r="M26" s="33"/>
    </row>
  </sheetData>
  <sheetProtection/>
  <mergeCells count="14">
    <mergeCell ref="A24:M24"/>
    <mergeCell ref="A25:M25"/>
    <mergeCell ref="L1:M1"/>
    <mergeCell ref="A2:M2"/>
    <mergeCell ref="A3:M3"/>
    <mergeCell ref="A5:M5"/>
    <mergeCell ref="A7:B7"/>
    <mergeCell ref="A9:A10"/>
    <mergeCell ref="B9:B10"/>
    <mergeCell ref="C9:E9"/>
    <mergeCell ref="F9:I9"/>
    <mergeCell ref="J9:M9"/>
    <mergeCell ref="A21:L21"/>
    <mergeCell ref="K23:M2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BreakPreview" zoomScale="85" zoomScaleSheetLayoutView="85" zoomScalePageLayoutView="0" workbookViewId="0" topLeftCell="A1">
      <selection activeCell="J5" sqref="J5:L5"/>
    </sheetView>
  </sheetViews>
  <sheetFormatPr defaultColWidth="9.140625" defaultRowHeight="12.75"/>
  <cols>
    <col min="1" max="1" width="5.8515625" style="0" customWidth="1"/>
    <col min="6" max="6" width="13.421875" style="0" customWidth="1"/>
    <col min="7" max="7" width="14.8515625" style="0" customWidth="1"/>
    <col min="8" max="8" width="12.421875" style="0" customWidth="1"/>
    <col min="9" max="9" width="15.28125" style="0" customWidth="1"/>
    <col min="10" max="10" width="14.28125" style="0" customWidth="1"/>
    <col min="11" max="11" width="13.8515625" style="0" customWidth="1"/>
    <col min="12" max="12" width="9.140625" style="0" hidden="1" customWidth="1"/>
  </cols>
  <sheetData>
    <row r="1" spans="1:11" ht="18">
      <c r="A1" s="746" t="s">
        <v>0</v>
      </c>
      <c r="B1" s="746"/>
      <c r="C1" s="746"/>
      <c r="D1" s="746"/>
      <c r="E1" s="746"/>
      <c r="F1" s="746"/>
      <c r="G1" s="746"/>
      <c r="H1" s="746"/>
      <c r="I1" s="746"/>
      <c r="J1" s="933" t="s">
        <v>733</v>
      </c>
      <c r="K1" s="933"/>
    </row>
    <row r="2" spans="1:11" ht="21">
      <c r="A2" s="842" t="s">
        <v>753</v>
      </c>
      <c r="B2" s="842"/>
      <c r="C2" s="842"/>
      <c r="D2" s="842"/>
      <c r="E2" s="842"/>
      <c r="F2" s="842"/>
      <c r="G2" s="842"/>
      <c r="H2" s="842"/>
      <c r="I2" s="842"/>
      <c r="J2" s="842"/>
      <c r="K2" s="842"/>
    </row>
    <row r="3" spans="1:11" ht="15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</row>
    <row r="4" spans="1:11" ht="15">
      <c r="A4" s="934" t="s">
        <v>734</v>
      </c>
      <c r="B4" s="934"/>
      <c r="C4" s="934"/>
      <c r="D4" s="934"/>
      <c r="E4" s="934"/>
      <c r="F4" s="934"/>
      <c r="G4" s="934"/>
      <c r="H4" s="934"/>
      <c r="I4" s="934"/>
      <c r="J4" s="934"/>
      <c r="K4" s="934"/>
    </row>
    <row r="5" spans="1:12" ht="15">
      <c r="A5" s="195" t="s">
        <v>660</v>
      </c>
      <c r="B5" s="195"/>
      <c r="C5" s="195"/>
      <c r="D5" s="195"/>
      <c r="E5" s="195"/>
      <c r="F5" s="195"/>
      <c r="G5" s="195"/>
      <c r="H5" s="195"/>
      <c r="I5" s="194"/>
      <c r="J5" s="841" t="s">
        <v>899</v>
      </c>
      <c r="K5" s="841"/>
      <c r="L5" s="841"/>
    </row>
    <row r="6" spans="1:11" ht="32.25" customHeight="1">
      <c r="A6" s="853" t="s">
        <v>2</v>
      </c>
      <c r="B6" s="853" t="s">
        <v>3</v>
      </c>
      <c r="C6" s="853" t="s">
        <v>326</v>
      </c>
      <c r="D6" s="853" t="s">
        <v>327</v>
      </c>
      <c r="E6" s="853"/>
      <c r="F6" s="853"/>
      <c r="G6" s="853"/>
      <c r="H6" s="853"/>
      <c r="I6" s="848" t="s">
        <v>328</v>
      </c>
      <c r="J6" s="849"/>
      <c r="K6" s="850"/>
    </row>
    <row r="7" spans="1:11" ht="90" customHeight="1">
      <c r="A7" s="853"/>
      <c r="B7" s="853"/>
      <c r="C7" s="853"/>
      <c r="D7" s="223" t="s">
        <v>329</v>
      </c>
      <c r="E7" s="223" t="s">
        <v>224</v>
      </c>
      <c r="F7" s="223" t="s">
        <v>498</v>
      </c>
      <c r="G7" s="223" t="s">
        <v>330</v>
      </c>
      <c r="H7" s="223" t="s">
        <v>464</v>
      </c>
      <c r="I7" s="223" t="s">
        <v>331</v>
      </c>
      <c r="J7" s="223" t="s">
        <v>332</v>
      </c>
      <c r="K7" s="223" t="s">
        <v>333</v>
      </c>
    </row>
    <row r="8" spans="1:11" ht="15">
      <c r="A8" s="197" t="s">
        <v>296</v>
      </c>
      <c r="B8" s="197" t="s">
        <v>297</v>
      </c>
      <c r="C8" s="197" t="s">
        <v>298</v>
      </c>
      <c r="D8" s="197" t="s">
        <v>299</v>
      </c>
      <c r="E8" s="197" t="s">
        <v>300</v>
      </c>
      <c r="F8" s="197" t="s">
        <v>301</v>
      </c>
      <c r="G8" s="197" t="s">
        <v>302</v>
      </c>
      <c r="H8" s="197" t="s">
        <v>303</v>
      </c>
      <c r="I8" s="197" t="s">
        <v>315</v>
      </c>
      <c r="J8" s="197" t="s">
        <v>316</v>
      </c>
      <c r="K8" s="197" t="s">
        <v>317</v>
      </c>
    </row>
    <row r="9" spans="1:11" ht="49.5" customHeight="1">
      <c r="A9" s="7">
        <v>1</v>
      </c>
      <c r="B9" s="17" t="s">
        <v>641</v>
      </c>
      <c r="C9" s="8"/>
      <c r="D9" s="8"/>
      <c r="E9" s="8"/>
      <c r="F9" s="8"/>
      <c r="G9" s="8"/>
      <c r="H9" s="8"/>
      <c r="I9" s="8"/>
      <c r="J9" s="8"/>
      <c r="K9" s="8"/>
    </row>
    <row r="10" spans="1:11" ht="43.5" customHeight="1">
      <c r="A10" s="7">
        <v>2</v>
      </c>
      <c r="B10" s="17" t="s">
        <v>642</v>
      </c>
      <c r="C10" s="8"/>
      <c r="D10" s="927" t="s">
        <v>650</v>
      </c>
      <c r="E10" s="928"/>
      <c r="F10" s="928"/>
      <c r="G10" s="928"/>
      <c r="H10" s="928"/>
      <c r="I10" s="928"/>
      <c r="J10" s="929"/>
      <c r="K10" s="8"/>
    </row>
    <row r="11" spans="1:11" ht="37.5" customHeight="1">
      <c r="A11" s="7">
        <v>3</v>
      </c>
      <c r="B11" s="17" t="s">
        <v>643</v>
      </c>
      <c r="C11" s="8"/>
      <c r="D11" s="930"/>
      <c r="E11" s="931"/>
      <c r="F11" s="931"/>
      <c r="G11" s="931"/>
      <c r="H11" s="931"/>
      <c r="I11" s="931"/>
      <c r="J11" s="932"/>
      <c r="K11" s="8"/>
    </row>
    <row r="12" spans="1:11" ht="46.5" customHeight="1">
      <c r="A12" s="7">
        <v>4</v>
      </c>
      <c r="B12" s="17" t="s">
        <v>644</v>
      </c>
      <c r="C12" s="8"/>
      <c r="D12" s="8"/>
      <c r="E12" s="8"/>
      <c r="F12" s="8"/>
      <c r="G12" s="8"/>
      <c r="H12" s="8"/>
      <c r="I12" s="8"/>
      <c r="J12" s="8"/>
      <c r="K12" s="8"/>
    </row>
    <row r="13" spans="1:11" ht="49.5" customHeight="1">
      <c r="A13" s="28" t="s">
        <v>19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5" ht="12.75">
      <c r="A15" s="13" t="s">
        <v>499</v>
      </c>
    </row>
    <row r="16" ht="12.75">
      <c r="A16" s="13"/>
    </row>
    <row r="17" ht="12.75">
      <c r="A17" s="13"/>
    </row>
    <row r="18" ht="12.75">
      <c r="A18" s="13"/>
    </row>
    <row r="19" ht="12.75">
      <c r="A19" s="13"/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7" spans="1:11" ht="12.75">
      <c r="A27" s="200"/>
      <c r="B27" s="200"/>
      <c r="C27" s="200"/>
      <c r="D27" s="200"/>
      <c r="I27" s="744" t="s">
        <v>13</v>
      </c>
      <c r="J27" s="744"/>
      <c r="K27" s="744"/>
    </row>
    <row r="28" spans="1:11" ht="12.75" customHeight="1">
      <c r="A28" s="200"/>
      <c r="B28" s="200"/>
      <c r="C28" s="200"/>
      <c r="D28" s="200"/>
      <c r="I28" s="744" t="s">
        <v>14</v>
      </c>
      <c r="J28" s="744"/>
      <c r="K28" s="744"/>
    </row>
    <row r="29" spans="1:11" ht="12.75">
      <c r="A29" s="200"/>
      <c r="B29" s="200"/>
      <c r="C29" s="200"/>
      <c r="D29" s="200"/>
      <c r="I29" s="857" t="s">
        <v>89</v>
      </c>
      <c r="J29" s="857"/>
      <c r="K29" s="857"/>
    </row>
    <row r="30" spans="1:12" ht="15" customHeight="1">
      <c r="A30" s="200" t="s">
        <v>12</v>
      </c>
      <c r="C30" s="200"/>
      <c r="D30" s="200"/>
      <c r="I30" s="745" t="s">
        <v>86</v>
      </c>
      <c r="J30" s="745"/>
      <c r="K30" s="205"/>
      <c r="L30" s="212"/>
    </row>
    <row r="31" ht="15" customHeight="1">
      <c r="L31" s="212"/>
    </row>
  </sheetData>
  <sheetProtection/>
  <mergeCells count="15">
    <mergeCell ref="I29:K29"/>
    <mergeCell ref="I30:J30"/>
    <mergeCell ref="D10:J11"/>
    <mergeCell ref="A1:I1"/>
    <mergeCell ref="J1:K1"/>
    <mergeCell ref="A2:K2"/>
    <mergeCell ref="A4:K4"/>
    <mergeCell ref="J5:L5"/>
    <mergeCell ref="A6:A7"/>
    <mergeCell ref="B6:B7"/>
    <mergeCell ref="C6:C7"/>
    <mergeCell ref="D6:H6"/>
    <mergeCell ref="I6:K6"/>
    <mergeCell ref="I27:K27"/>
    <mergeCell ref="I28:K28"/>
  </mergeCells>
  <printOptions horizontalCentered="1"/>
  <pageMargins left="0.708661417322835" right="0.708661417322835" top="1.236220472" bottom="0" header="0.31496062992126" footer="0.31496062992126"/>
  <pageSetup fitToHeight="1" fitToWidth="1" horizontalDpi="600" verticalDpi="600" orientation="landscape" paperSize="9" scale="76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M4" sqref="M4:O4"/>
    </sheetView>
  </sheetViews>
  <sheetFormatPr defaultColWidth="9.140625" defaultRowHeight="12.75"/>
  <sheetData>
    <row r="1" spans="1:15" ht="21">
      <c r="A1" s="842" t="s">
        <v>753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</row>
    <row r="2" spans="1:11" ht="15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5" ht="18">
      <c r="A3" s="746" t="s">
        <v>691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</row>
    <row r="4" spans="1:15" ht="15">
      <c r="A4" s="195" t="s">
        <v>686</v>
      </c>
      <c r="B4" s="195"/>
      <c r="C4" s="195"/>
      <c r="D4" s="195"/>
      <c r="E4" s="195"/>
      <c r="F4" s="195"/>
      <c r="G4" s="195"/>
      <c r="H4" s="195"/>
      <c r="I4" s="195"/>
      <c r="J4" s="195"/>
      <c r="K4" s="194"/>
      <c r="M4" s="841" t="s">
        <v>899</v>
      </c>
      <c r="N4" s="841"/>
      <c r="O4" s="841"/>
    </row>
    <row r="5" spans="1:15" ht="15">
      <c r="A5" s="853" t="s">
        <v>2</v>
      </c>
      <c r="B5" s="853" t="s">
        <v>3</v>
      </c>
      <c r="C5" s="853" t="s">
        <v>334</v>
      </c>
      <c r="D5" s="851" t="s">
        <v>335</v>
      </c>
      <c r="E5" s="851" t="s">
        <v>336</v>
      </c>
      <c r="F5" s="851" t="s">
        <v>337</v>
      </c>
      <c r="G5" s="851" t="s">
        <v>338</v>
      </c>
      <c r="H5" s="853" t="s">
        <v>339</v>
      </c>
      <c r="I5" s="853"/>
      <c r="J5" s="853" t="s">
        <v>340</v>
      </c>
      <c r="K5" s="853"/>
      <c r="L5" s="853" t="s">
        <v>341</v>
      </c>
      <c r="M5" s="853"/>
      <c r="N5" s="853" t="s">
        <v>342</v>
      </c>
      <c r="O5" s="853"/>
    </row>
    <row r="6" spans="1:15" ht="30">
      <c r="A6" s="853"/>
      <c r="B6" s="853"/>
      <c r="C6" s="853"/>
      <c r="D6" s="852"/>
      <c r="E6" s="852"/>
      <c r="F6" s="852"/>
      <c r="G6" s="852"/>
      <c r="H6" s="223" t="s">
        <v>343</v>
      </c>
      <c r="I6" s="223" t="s">
        <v>344</v>
      </c>
      <c r="J6" s="223" t="s">
        <v>343</v>
      </c>
      <c r="K6" s="223" t="s">
        <v>344</v>
      </c>
      <c r="L6" s="223" t="s">
        <v>343</v>
      </c>
      <c r="M6" s="223" t="s">
        <v>344</v>
      </c>
      <c r="N6" s="223" t="s">
        <v>343</v>
      </c>
      <c r="O6" s="223" t="s">
        <v>344</v>
      </c>
    </row>
    <row r="7" spans="1:15" ht="15">
      <c r="A7" s="197" t="s">
        <v>296</v>
      </c>
      <c r="B7" s="197" t="s">
        <v>297</v>
      </c>
      <c r="C7" s="197" t="s">
        <v>298</v>
      </c>
      <c r="D7" s="197" t="s">
        <v>299</v>
      </c>
      <c r="E7" s="197" t="s">
        <v>300</v>
      </c>
      <c r="F7" s="197" t="s">
        <v>301</v>
      </c>
      <c r="G7" s="197" t="s">
        <v>302</v>
      </c>
      <c r="H7" s="197" t="s">
        <v>303</v>
      </c>
      <c r="I7" s="197" t="s">
        <v>315</v>
      </c>
      <c r="J7" s="197" t="s">
        <v>316</v>
      </c>
      <c r="K7" s="197" t="s">
        <v>317</v>
      </c>
      <c r="L7" s="197" t="s">
        <v>345</v>
      </c>
      <c r="M7" s="197" t="s">
        <v>346</v>
      </c>
      <c r="N7" s="197" t="s">
        <v>347</v>
      </c>
      <c r="O7" s="197" t="s">
        <v>348</v>
      </c>
    </row>
    <row r="8" spans="1:15" ht="24.75" customHeight="1">
      <c r="A8" s="296">
        <v>1</v>
      </c>
      <c r="B8" s="296" t="s">
        <v>641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23.25" customHeight="1">
      <c r="A9" s="296">
        <v>2</v>
      </c>
      <c r="B9" s="296" t="s">
        <v>642</v>
      </c>
      <c r="C9" s="8"/>
      <c r="D9" s="935" t="s">
        <v>650</v>
      </c>
      <c r="E9" s="936"/>
      <c r="F9" s="936"/>
      <c r="G9" s="936"/>
      <c r="H9" s="936"/>
      <c r="I9" s="936"/>
      <c r="J9" s="936"/>
      <c r="K9" s="937"/>
      <c r="L9" s="8"/>
      <c r="M9" s="8"/>
      <c r="N9" s="8"/>
      <c r="O9" s="8"/>
    </row>
    <row r="10" spans="1:15" ht="24.75" customHeight="1">
      <c r="A10" s="296">
        <v>3</v>
      </c>
      <c r="B10" s="296" t="s">
        <v>643</v>
      </c>
      <c r="C10" s="8"/>
      <c r="D10" s="938"/>
      <c r="E10" s="939"/>
      <c r="F10" s="939"/>
      <c r="G10" s="939"/>
      <c r="H10" s="939"/>
      <c r="I10" s="939"/>
      <c r="J10" s="939"/>
      <c r="K10" s="940"/>
      <c r="L10" s="8"/>
      <c r="M10" s="8"/>
      <c r="N10" s="8"/>
      <c r="O10" s="8"/>
    </row>
    <row r="11" spans="1:15" ht="26.25" customHeight="1">
      <c r="A11" s="296">
        <v>4</v>
      </c>
      <c r="B11" s="296" t="s">
        <v>644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24.75" customHeight="1">
      <c r="A12" s="296"/>
      <c r="B12" s="296" t="s">
        <v>634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2.75">
      <c r="A13" s="11"/>
      <c r="B13" s="384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2.75">
      <c r="A14" s="11"/>
      <c r="B14" s="384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2.75">
      <c r="A15" s="11"/>
      <c r="B15" s="384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2.75">
      <c r="A16" s="11"/>
      <c r="B16" s="384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.75">
      <c r="A17" s="11"/>
      <c r="B17" s="384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11"/>
      <c r="B18" s="384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11"/>
      <c r="B19" s="384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2.75">
      <c r="A20" s="11"/>
      <c r="B20" s="384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2.75">
      <c r="A21" s="11"/>
      <c r="B21" s="38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4" spans="1:15" ht="12.75">
      <c r="A24" s="200"/>
      <c r="B24" s="200"/>
      <c r="C24" s="200"/>
      <c r="D24" s="200"/>
      <c r="L24" s="857" t="s">
        <v>13</v>
      </c>
      <c r="M24" s="857"/>
      <c r="N24" s="857"/>
      <c r="O24" s="857"/>
    </row>
    <row r="25" spans="1:15" ht="12.75">
      <c r="A25" s="200"/>
      <c r="B25" s="200"/>
      <c r="C25" s="200"/>
      <c r="D25" s="200"/>
      <c r="L25" s="857" t="s">
        <v>14</v>
      </c>
      <c r="M25" s="857"/>
      <c r="N25" s="857"/>
      <c r="O25" s="857"/>
    </row>
    <row r="26" spans="1:15" ht="12.75">
      <c r="A26" s="200"/>
      <c r="B26" s="200"/>
      <c r="C26" s="200"/>
      <c r="D26" s="200"/>
      <c r="L26" s="857" t="s">
        <v>89</v>
      </c>
      <c r="M26" s="857"/>
      <c r="N26" s="857"/>
      <c r="O26" s="857"/>
    </row>
    <row r="27" spans="1:15" ht="12.75">
      <c r="A27" s="200" t="s">
        <v>12</v>
      </c>
      <c r="C27" s="200"/>
      <c r="D27" s="200"/>
      <c r="L27" s="745" t="s">
        <v>86</v>
      </c>
      <c r="M27" s="745"/>
      <c r="N27" s="745"/>
      <c r="O27" s="205"/>
    </row>
  </sheetData>
  <sheetProtection/>
  <mergeCells count="19">
    <mergeCell ref="L26:O26"/>
    <mergeCell ref="L27:N27"/>
    <mergeCell ref="H5:I5"/>
    <mergeCell ref="J5:K5"/>
    <mergeCell ref="L5:M5"/>
    <mergeCell ref="N5:O5"/>
    <mergeCell ref="L24:O24"/>
    <mergeCell ref="L25:O25"/>
    <mergeCell ref="D9:K10"/>
    <mergeCell ref="A1:O1"/>
    <mergeCell ref="A3:O3"/>
    <mergeCell ref="M4:O4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7086614173228347" right="0.7086614173228347" top="1.3385826771653544" bottom="0.7480314960629921" header="0.31496062992125984" footer="0.31496062992125984"/>
  <pageSetup horizontalDpi="600" verticalDpi="600" orientation="landscape" paperSize="9" scale="90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view="pageBreakPreview" zoomScale="90" zoomScaleSheetLayoutView="90" zoomScalePageLayoutView="0" workbookViewId="0" topLeftCell="A3">
      <selection activeCell="O20" sqref="O20"/>
    </sheetView>
  </sheetViews>
  <sheetFormatPr defaultColWidth="9.140625" defaultRowHeight="12.75"/>
  <cols>
    <col min="1" max="1" width="8.57421875" style="200" customWidth="1"/>
    <col min="2" max="2" width="17.8515625" style="200" customWidth="1"/>
    <col min="3" max="3" width="12.8515625" style="200" customWidth="1"/>
    <col min="4" max="4" width="15.140625" style="200" customWidth="1"/>
    <col min="5" max="13" width="9.57421875" style="200" customWidth="1"/>
    <col min="14" max="16384" width="9.140625" style="200" customWidth="1"/>
  </cols>
  <sheetData>
    <row r="1" spans="8:12" ht="12.75">
      <c r="H1" s="745"/>
      <c r="I1" s="745"/>
      <c r="L1" s="203" t="s">
        <v>735</v>
      </c>
    </row>
    <row r="2" spans="1:16" ht="12.75">
      <c r="A2" s="745" t="s">
        <v>532</v>
      </c>
      <c r="B2" s="745"/>
      <c r="C2" s="745"/>
      <c r="D2" s="745"/>
      <c r="E2" s="745"/>
      <c r="F2" s="745"/>
      <c r="G2" s="745"/>
      <c r="H2" s="745"/>
      <c r="I2" s="745"/>
      <c r="J2" s="745"/>
      <c r="K2" s="745"/>
      <c r="L2" s="745"/>
      <c r="M2" s="745"/>
      <c r="N2" s="745"/>
      <c r="O2" s="745"/>
      <c r="P2" s="745"/>
    </row>
    <row r="3" spans="1:16" s="204" customFormat="1" ht="15.75">
      <c r="A3" s="942" t="s">
        <v>785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P3" s="942"/>
    </row>
    <row r="4" spans="1:16" s="204" customFormat="1" ht="20.25" customHeight="1">
      <c r="A4" s="942" t="s">
        <v>786</v>
      </c>
      <c r="B4" s="942"/>
      <c r="C4" s="942"/>
      <c r="D4" s="942"/>
      <c r="E4" s="942"/>
      <c r="F4" s="942"/>
      <c r="G4" s="942"/>
      <c r="H4" s="942"/>
      <c r="I4" s="942"/>
      <c r="J4" s="942"/>
      <c r="K4" s="942"/>
      <c r="L4" s="942"/>
      <c r="M4" s="942"/>
      <c r="N4" s="942"/>
      <c r="O4" s="942"/>
      <c r="P4" s="942"/>
    </row>
    <row r="6" spans="1:13" s="204" customFormat="1" ht="15.75">
      <c r="A6" s="943"/>
      <c r="B6" s="943"/>
      <c r="C6" s="943"/>
      <c r="D6" s="943"/>
      <c r="E6" s="943"/>
      <c r="F6" s="943"/>
      <c r="G6" s="943"/>
      <c r="H6" s="943"/>
      <c r="I6" s="943"/>
      <c r="J6" s="943"/>
      <c r="K6" s="944"/>
      <c r="L6" s="944"/>
      <c r="M6" s="944"/>
    </row>
    <row r="8" spans="1:10" ht="12.75">
      <c r="A8" s="205" t="s">
        <v>653</v>
      </c>
      <c r="B8" s="329"/>
      <c r="C8" s="206"/>
      <c r="D8" s="206"/>
      <c r="E8" s="206"/>
      <c r="F8" s="206"/>
      <c r="G8" s="206"/>
      <c r="H8" s="206"/>
      <c r="I8" s="206"/>
      <c r="J8" s="206"/>
    </row>
    <row r="9" ht="12.75">
      <c r="B9" s="207"/>
    </row>
    <row r="10" spans="1:16" s="207" customFormat="1" ht="15" customHeight="1">
      <c r="A10" s="200"/>
      <c r="B10" s="200"/>
      <c r="C10" s="200"/>
      <c r="D10" s="200"/>
      <c r="E10" s="200"/>
      <c r="F10" s="200"/>
      <c r="G10" s="200"/>
      <c r="H10" s="200"/>
      <c r="I10" s="200"/>
      <c r="J10" s="200"/>
      <c r="K10" s="749" t="s">
        <v>899</v>
      </c>
      <c r="L10" s="749"/>
      <c r="M10" s="749"/>
      <c r="N10" s="749"/>
      <c r="O10" s="749"/>
      <c r="P10" s="749"/>
    </row>
    <row r="11" spans="1:16" s="207" customFormat="1" ht="20.25" customHeight="1">
      <c r="A11" s="945" t="s">
        <v>2</v>
      </c>
      <c r="B11" s="945" t="s">
        <v>3</v>
      </c>
      <c r="C11" s="858" t="s">
        <v>305</v>
      </c>
      <c r="D11" s="858" t="s">
        <v>306</v>
      </c>
      <c r="E11" s="860" t="s">
        <v>307</v>
      </c>
      <c r="F11" s="861"/>
      <c r="G11" s="861"/>
      <c r="H11" s="861"/>
      <c r="I11" s="861"/>
      <c r="J11" s="861"/>
      <c r="K11" s="861"/>
      <c r="L11" s="861"/>
      <c r="M11" s="861"/>
      <c r="N11" s="861"/>
      <c r="O11" s="861"/>
      <c r="P11" s="862"/>
    </row>
    <row r="12" spans="1:16" s="207" customFormat="1" ht="30" customHeight="1">
      <c r="A12" s="946"/>
      <c r="B12" s="946"/>
      <c r="C12" s="859"/>
      <c r="D12" s="859"/>
      <c r="E12" s="351" t="s">
        <v>914</v>
      </c>
      <c r="F12" s="351" t="s">
        <v>847</v>
      </c>
      <c r="G12" s="351" t="s">
        <v>915</v>
      </c>
      <c r="H12" s="351" t="s">
        <v>916</v>
      </c>
      <c r="I12" s="351" t="s">
        <v>917</v>
      </c>
      <c r="J12" s="351" t="s">
        <v>918</v>
      </c>
      <c r="K12" s="351" t="s">
        <v>919</v>
      </c>
      <c r="L12" s="351" t="s">
        <v>920</v>
      </c>
      <c r="M12" s="351" t="s">
        <v>921</v>
      </c>
      <c r="N12" s="217" t="s">
        <v>922</v>
      </c>
      <c r="O12" s="217" t="s">
        <v>923</v>
      </c>
      <c r="P12" s="217" t="s">
        <v>924</v>
      </c>
    </row>
    <row r="13" spans="1:16" s="207" customFormat="1" ht="12.75" customHeight="1">
      <c r="A13" s="210">
        <v>1</v>
      </c>
      <c r="B13" s="210">
        <v>2</v>
      </c>
      <c r="C13" s="210">
        <v>3</v>
      </c>
      <c r="D13" s="210">
        <v>4</v>
      </c>
      <c r="E13" s="210">
        <v>5</v>
      </c>
      <c r="F13" s="210">
        <v>6</v>
      </c>
      <c r="G13" s="210">
        <v>7</v>
      </c>
      <c r="H13" s="210">
        <v>8</v>
      </c>
      <c r="I13" s="210">
        <v>9</v>
      </c>
      <c r="J13" s="210">
        <v>10</v>
      </c>
      <c r="K13" s="210">
        <v>11</v>
      </c>
      <c r="L13" s="210">
        <v>12</v>
      </c>
      <c r="M13" s="210">
        <v>13</v>
      </c>
      <c r="N13" s="217">
        <v>14</v>
      </c>
      <c r="O13" s="217">
        <v>15</v>
      </c>
      <c r="P13" s="217">
        <v>16</v>
      </c>
    </row>
    <row r="14" spans="1:16" ht="33.75" customHeight="1">
      <c r="A14" s="350">
        <v>1</v>
      </c>
      <c r="B14" s="217" t="s">
        <v>641</v>
      </c>
      <c r="C14" s="528">
        <v>273</v>
      </c>
      <c r="D14" s="528">
        <v>267</v>
      </c>
      <c r="E14" s="528">
        <v>267</v>
      </c>
      <c r="F14" s="528">
        <v>267</v>
      </c>
      <c r="G14" s="528">
        <v>267</v>
      </c>
      <c r="H14" s="528">
        <v>267</v>
      </c>
      <c r="I14" s="528">
        <v>267</v>
      </c>
      <c r="J14" s="528">
        <v>267</v>
      </c>
      <c r="K14" s="528">
        <v>267</v>
      </c>
      <c r="L14" s="528">
        <v>267</v>
      </c>
      <c r="M14" s="528">
        <v>267</v>
      </c>
      <c r="N14" s="528">
        <v>267</v>
      </c>
      <c r="O14" s="528">
        <v>267</v>
      </c>
      <c r="P14" s="528">
        <v>267</v>
      </c>
    </row>
    <row r="15" spans="1:16" ht="39" customHeight="1">
      <c r="A15" s="350">
        <v>2</v>
      </c>
      <c r="B15" s="217" t="s">
        <v>642</v>
      </c>
      <c r="C15" s="350">
        <v>242</v>
      </c>
      <c r="D15" s="350">
        <v>242</v>
      </c>
      <c r="E15" s="350">
        <v>242</v>
      </c>
      <c r="F15" s="350">
        <v>242</v>
      </c>
      <c r="G15" s="350">
        <v>242</v>
      </c>
      <c r="H15" s="350">
        <v>242</v>
      </c>
      <c r="I15" s="350">
        <v>242</v>
      </c>
      <c r="J15" s="350">
        <v>242</v>
      </c>
      <c r="K15" s="350">
        <v>242</v>
      </c>
      <c r="L15" s="350">
        <v>242</v>
      </c>
      <c r="M15" s="350">
        <v>242</v>
      </c>
      <c r="N15" s="350">
        <v>242</v>
      </c>
      <c r="O15" s="350">
        <v>242</v>
      </c>
      <c r="P15" s="350">
        <v>242</v>
      </c>
    </row>
    <row r="16" spans="1:16" ht="35.25" customHeight="1">
      <c r="A16" s="350">
        <v>3</v>
      </c>
      <c r="B16" s="217" t="s">
        <v>643</v>
      </c>
      <c r="C16" s="350">
        <v>95</v>
      </c>
      <c r="D16" s="350">
        <v>95</v>
      </c>
      <c r="E16" s="350">
        <v>95</v>
      </c>
      <c r="F16" s="350">
        <v>95</v>
      </c>
      <c r="G16" s="350">
        <v>95</v>
      </c>
      <c r="H16" s="350">
        <v>95</v>
      </c>
      <c r="I16" s="350">
        <v>95</v>
      </c>
      <c r="J16" s="350">
        <v>95</v>
      </c>
      <c r="K16" s="350">
        <v>95</v>
      </c>
      <c r="L16" s="350">
        <v>95</v>
      </c>
      <c r="M16" s="350">
        <v>95</v>
      </c>
      <c r="N16" s="350">
        <v>95</v>
      </c>
      <c r="O16" s="350">
        <v>95</v>
      </c>
      <c r="P16" s="350">
        <v>95</v>
      </c>
    </row>
    <row r="17" spans="1:16" s="133" customFormat="1" ht="39.75" customHeight="1">
      <c r="A17" s="350">
        <v>4</v>
      </c>
      <c r="B17" s="217" t="s">
        <v>644</v>
      </c>
      <c r="C17" s="350">
        <v>258</v>
      </c>
      <c r="D17" s="350">
        <v>256</v>
      </c>
      <c r="E17" s="350">
        <v>256</v>
      </c>
      <c r="F17" s="350">
        <v>256</v>
      </c>
      <c r="G17" s="350">
        <v>256</v>
      </c>
      <c r="H17" s="350">
        <v>256</v>
      </c>
      <c r="I17" s="350">
        <v>256</v>
      </c>
      <c r="J17" s="350">
        <v>256</v>
      </c>
      <c r="K17" s="350">
        <v>256</v>
      </c>
      <c r="L17" s="350">
        <v>256</v>
      </c>
      <c r="M17" s="350">
        <v>256</v>
      </c>
      <c r="N17" s="350">
        <v>256</v>
      </c>
      <c r="O17" s="350">
        <v>256</v>
      </c>
      <c r="P17" s="350">
        <v>256</v>
      </c>
    </row>
    <row r="18" spans="1:16" s="133" customFormat="1" ht="35.25" customHeight="1">
      <c r="A18" s="947" t="s">
        <v>19</v>
      </c>
      <c r="B18" s="948"/>
      <c r="C18" s="217">
        <f>SUM(C14:C17)</f>
        <v>868</v>
      </c>
      <c r="D18" s="217">
        <f>SUM(D14:D17)</f>
        <v>860</v>
      </c>
      <c r="E18" s="217">
        <f aca="true" t="shared" si="0" ref="E18:P18">SUM(E14:E17)</f>
        <v>860</v>
      </c>
      <c r="F18" s="217">
        <f t="shared" si="0"/>
        <v>860</v>
      </c>
      <c r="G18" s="217">
        <f t="shared" si="0"/>
        <v>860</v>
      </c>
      <c r="H18" s="217">
        <f t="shared" si="0"/>
        <v>860</v>
      </c>
      <c r="I18" s="217">
        <f t="shared" si="0"/>
        <v>860</v>
      </c>
      <c r="J18" s="217">
        <f t="shared" si="0"/>
        <v>860</v>
      </c>
      <c r="K18" s="217">
        <f t="shared" si="0"/>
        <v>860</v>
      </c>
      <c r="L18" s="217">
        <f t="shared" si="0"/>
        <v>860</v>
      </c>
      <c r="M18" s="217">
        <f t="shared" si="0"/>
        <v>860</v>
      </c>
      <c r="N18" s="217">
        <f t="shared" si="0"/>
        <v>860</v>
      </c>
      <c r="O18" s="217">
        <f t="shared" si="0"/>
        <v>860</v>
      </c>
      <c r="P18" s="217">
        <f t="shared" si="0"/>
        <v>860</v>
      </c>
    </row>
    <row r="19" spans="1:13" s="133" customFormat="1" ht="12.75" customHeight="1">
      <c r="A19" s="200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</row>
    <row r="20" ht="12.75" customHeight="1"/>
    <row r="31" spans="8:15" ht="12.75" customHeight="1">
      <c r="H31" s="744" t="s">
        <v>13</v>
      </c>
      <c r="I31" s="744"/>
      <c r="J31" s="744"/>
      <c r="K31" s="744"/>
      <c r="L31" s="744"/>
      <c r="M31" s="744"/>
      <c r="N31" s="744"/>
      <c r="O31" s="744"/>
    </row>
    <row r="32" spans="8:15" ht="12.75" customHeight="1">
      <c r="H32" s="744" t="s">
        <v>14</v>
      </c>
      <c r="I32" s="744"/>
      <c r="J32" s="744"/>
      <c r="K32" s="744"/>
      <c r="L32" s="744"/>
      <c r="M32" s="744"/>
      <c r="N32" s="744"/>
      <c r="O32" s="744"/>
    </row>
    <row r="33" spans="8:15" ht="12.75" customHeight="1">
      <c r="H33" s="744" t="s">
        <v>89</v>
      </c>
      <c r="I33" s="744"/>
      <c r="J33" s="744"/>
      <c r="K33" s="744"/>
      <c r="L33" s="744"/>
      <c r="M33" s="744"/>
      <c r="N33" s="744"/>
      <c r="O33" s="744"/>
    </row>
    <row r="34" spans="1:14" ht="12.75">
      <c r="A34" s="200" t="s">
        <v>12</v>
      </c>
      <c r="H34" s="941" t="s">
        <v>86</v>
      </c>
      <c r="I34" s="941"/>
      <c r="J34" s="941"/>
      <c r="K34" s="941"/>
      <c r="L34" s="941"/>
      <c r="M34" s="941"/>
      <c r="N34" s="941"/>
    </row>
  </sheetData>
  <sheetProtection/>
  <mergeCells count="16">
    <mergeCell ref="H1:I1"/>
    <mergeCell ref="A6:M6"/>
    <mergeCell ref="A11:A12"/>
    <mergeCell ref="B11:B12"/>
    <mergeCell ref="A18:B18"/>
    <mergeCell ref="C11:C12"/>
    <mergeCell ref="D11:D12"/>
    <mergeCell ref="K10:P10"/>
    <mergeCell ref="H33:O33"/>
    <mergeCell ref="H34:N34"/>
    <mergeCell ref="H31:O31"/>
    <mergeCell ref="E11:P11"/>
    <mergeCell ref="A2:P2"/>
    <mergeCell ref="A3:P3"/>
    <mergeCell ref="A4:P4"/>
    <mergeCell ref="H32:O32"/>
  </mergeCells>
  <printOptions horizontalCentered="1"/>
  <pageMargins left="0.708661417322835" right="0.708661417322835" top="1.236220472" bottom="0" header="0.31496062992126" footer="0.31496062992126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0"/>
  <sheetViews>
    <sheetView view="pageBreakPreview" zoomScale="77" zoomScaleSheetLayoutView="77" zoomScalePageLayoutView="0" workbookViewId="0" topLeftCell="A1">
      <selection activeCell="G19" sqref="G19"/>
    </sheetView>
  </sheetViews>
  <sheetFormatPr defaultColWidth="9.140625" defaultRowHeight="12.75"/>
  <cols>
    <col min="1" max="1" width="4.8515625" style="0" customWidth="1"/>
    <col min="2" max="2" width="19.57421875" style="0" customWidth="1"/>
    <col min="3" max="3" width="9.8515625" style="0" customWidth="1"/>
    <col min="4" max="4" width="7.00390625" style="0" customWidth="1"/>
    <col min="5" max="5" width="12.00390625" style="0" bestFit="1" customWidth="1"/>
    <col min="6" max="6" width="12.00390625" style="0" customWidth="1"/>
    <col min="7" max="9" width="7.00390625" style="0" customWidth="1"/>
    <col min="10" max="10" width="12.421875" style="0" customWidth="1"/>
    <col min="11" max="13" width="7.00390625" style="0" customWidth="1"/>
    <col min="14" max="14" width="9.00390625" style="0" customWidth="1"/>
    <col min="15" max="17" width="7.00390625" style="0" customWidth="1"/>
    <col min="18" max="18" width="11.57421875" style="0" customWidth="1"/>
    <col min="19" max="19" width="10.57421875" style="0" customWidth="1"/>
    <col min="20" max="20" width="9.8515625" style="0" customWidth="1"/>
    <col min="21" max="21" width="8.7109375" style="0" customWidth="1"/>
    <col min="22" max="22" width="9.7109375" style="0" customWidth="1"/>
    <col min="28" max="28" width="11.00390625" style="0" customWidth="1"/>
    <col min="29" max="30" width="8.8515625" style="0" hidden="1" customWidth="1"/>
  </cols>
  <sheetData>
    <row r="2" spans="7:20" ht="12.75">
      <c r="G2" s="687"/>
      <c r="H2" s="687"/>
      <c r="I2" s="687"/>
      <c r="J2" s="687"/>
      <c r="K2" s="687"/>
      <c r="L2" s="687"/>
      <c r="M2" s="687"/>
      <c r="N2" s="687"/>
      <c r="O2" s="687"/>
      <c r="P2" s="1"/>
      <c r="Q2" s="1"/>
      <c r="R2" s="1"/>
      <c r="T2" s="45" t="s">
        <v>61</v>
      </c>
    </row>
    <row r="3" spans="1:21" ht="15">
      <c r="A3" s="643" t="s">
        <v>59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  <c r="U3" s="643"/>
    </row>
    <row r="4" spans="1:256" ht="15.75">
      <c r="A4" s="683" t="s">
        <v>753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3"/>
      <c r="O4" s="683"/>
      <c r="P4" s="683"/>
      <c r="Q4" s="683"/>
      <c r="R4" s="683"/>
      <c r="S4" s="683"/>
      <c r="T4" s="683"/>
      <c r="U4" s="683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6" spans="1:21" ht="15">
      <c r="A6" s="708" t="s">
        <v>846</v>
      </c>
      <c r="B6" s="708"/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  <c r="P6" s="708"/>
      <c r="Q6" s="708"/>
      <c r="R6" s="708"/>
      <c r="S6" s="708"/>
      <c r="T6" s="708"/>
      <c r="U6" s="708"/>
    </row>
    <row r="7" spans="1:21" ht="15.7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5.75">
      <c r="A8" s="686" t="s">
        <v>652</v>
      </c>
      <c r="B8" s="686"/>
      <c r="C8" s="686"/>
      <c r="D8" s="30"/>
      <c r="E8" s="30"/>
      <c r="F8" s="30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  <row r="10" spans="21:256" ht="15">
      <c r="U10" s="709" t="s">
        <v>512</v>
      </c>
      <c r="V10" s="709"/>
      <c r="W10" s="14"/>
      <c r="X10" s="14"/>
      <c r="Y10" s="14"/>
      <c r="Z10" s="14"/>
      <c r="AA10" s="14"/>
      <c r="AB10" s="697"/>
      <c r="AC10" s="697"/>
      <c r="AD10" s="697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ht="12.75" customHeight="1">
      <c r="A11" s="703" t="s">
        <v>2</v>
      </c>
      <c r="B11" s="703" t="s">
        <v>116</v>
      </c>
      <c r="C11" s="667" t="s">
        <v>175</v>
      </c>
      <c r="D11" s="668"/>
      <c r="E11" s="668"/>
      <c r="F11" s="669"/>
      <c r="G11" s="705" t="s">
        <v>897</v>
      </c>
      <c r="H11" s="706"/>
      <c r="I11" s="706"/>
      <c r="J11" s="706"/>
      <c r="K11" s="706"/>
      <c r="L11" s="706"/>
      <c r="M11" s="706"/>
      <c r="N11" s="706"/>
      <c r="O11" s="706"/>
      <c r="P11" s="706"/>
      <c r="Q11" s="706"/>
      <c r="R11" s="707"/>
      <c r="S11" s="710" t="s">
        <v>281</v>
      </c>
      <c r="T11" s="711"/>
      <c r="U11" s="711"/>
      <c r="V11" s="711"/>
      <c r="W11" s="116"/>
      <c r="X11" s="116"/>
      <c r="Y11" s="116"/>
      <c r="Z11" s="116"/>
      <c r="AA11" s="116"/>
      <c r="AB11" s="116"/>
      <c r="AC11" s="116"/>
      <c r="AD11" s="116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ht="12.75">
      <c r="A12" s="704"/>
      <c r="B12" s="704"/>
      <c r="C12" s="670"/>
      <c r="D12" s="671"/>
      <c r="E12" s="671"/>
      <c r="F12" s="672"/>
      <c r="G12" s="654" t="s">
        <v>196</v>
      </c>
      <c r="H12" s="655"/>
      <c r="I12" s="655"/>
      <c r="J12" s="656"/>
      <c r="K12" s="654" t="s">
        <v>197</v>
      </c>
      <c r="L12" s="655"/>
      <c r="M12" s="655"/>
      <c r="N12" s="656"/>
      <c r="O12" s="662" t="s">
        <v>19</v>
      </c>
      <c r="P12" s="662"/>
      <c r="Q12" s="662"/>
      <c r="R12" s="662"/>
      <c r="S12" s="712"/>
      <c r="T12" s="713"/>
      <c r="U12" s="713"/>
      <c r="V12" s="713"/>
      <c r="W12" s="116"/>
      <c r="X12" s="116"/>
      <c r="Y12" s="116"/>
      <c r="Z12" s="116"/>
      <c r="AA12" s="116"/>
      <c r="AB12" s="116"/>
      <c r="AC12" s="116"/>
      <c r="AD12" s="116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ht="38.25">
      <c r="A13" s="160"/>
      <c r="B13" s="160"/>
      <c r="C13" s="159" t="s">
        <v>282</v>
      </c>
      <c r="D13" s="159" t="s">
        <v>283</v>
      </c>
      <c r="E13" s="159" t="s">
        <v>284</v>
      </c>
      <c r="F13" s="159" t="s">
        <v>93</v>
      </c>
      <c r="G13" s="159" t="s">
        <v>282</v>
      </c>
      <c r="H13" s="159" t="s">
        <v>283</v>
      </c>
      <c r="I13" s="159" t="s">
        <v>284</v>
      </c>
      <c r="J13" s="159" t="s">
        <v>19</v>
      </c>
      <c r="K13" s="159" t="s">
        <v>282</v>
      </c>
      <c r="L13" s="159" t="s">
        <v>283</v>
      </c>
      <c r="M13" s="159" t="s">
        <v>284</v>
      </c>
      <c r="N13" s="159" t="s">
        <v>93</v>
      </c>
      <c r="O13" s="159" t="s">
        <v>282</v>
      </c>
      <c r="P13" s="159" t="s">
        <v>283</v>
      </c>
      <c r="Q13" s="159" t="s">
        <v>284</v>
      </c>
      <c r="R13" s="159" t="s">
        <v>19</v>
      </c>
      <c r="S13" s="4" t="s">
        <v>508</v>
      </c>
      <c r="T13" s="4" t="s">
        <v>509</v>
      </c>
      <c r="U13" s="4" t="s">
        <v>510</v>
      </c>
      <c r="V13" s="248" t="s">
        <v>511</v>
      </c>
      <c r="W13" s="116"/>
      <c r="X13" s="116"/>
      <c r="Y13" s="116"/>
      <c r="Z13" s="116"/>
      <c r="AA13" s="116"/>
      <c r="AB13" s="116"/>
      <c r="AC13" s="116"/>
      <c r="AD13" s="116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ht="12.75">
      <c r="A14" s="139">
        <v>1</v>
      </c>
      <c r="B14" s="161">
        <v>2</v>
      </c>
      <c r="C14" s="139">
        <v>3</v>
      </c>
      <c r="D14" s="139">
        <v>4</v>
      </c>
      <c r="E14" s="161">
        <v>5</v>
      </c>
      <c r="F14" s="139">
        <v>6</v>
      </c>
      <c r="G14" s="139">
        <v>7</v>
      </c>
      <c r="H14" s="161">
        <v>8</v>
      </c>
      <c r="I14" s="139">
        <v>9</v>
      </c>
      <c r="J14" s="139">
        <v>10</v>
      </c>
      <c r="K14" s="161">
        <v>11</v>
      </c>
      <c r="L14" s="139">
        <v>12</v>
      </c>
      <c r="M14" s="139">
        <v>13</v>
      </c>
      <c r="N14" s="161">
        <v>14</v>
      </c>
      <c r="O14" s="139">
        <v>15</v>
      </c>
      <c r="P14" s="139">
        <v>16</v>
      </c>
      <c r="Q14" s="161">
        <v>17</v>
      </c>
      <c r="R14" s="139">
        <v>18</v>
      </c>
      <c r="S14" s="139">
        <v>19</v>
      </c>
      <c r="T14" s="161">
        <v>20</v>
      </c>
      <c r="U14" s="139">
        <v>21</v>
      </c>
      <c r="V14" s="139">
        <v>22</v>
      </c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</row>
    <row r="15" spans="1:256" ht="25.5">
      <c r="A15" s="16"/>
      <c r="B15" s="163" t="s">
        <v>268</v>
      </c>
      <c r="C15" s="246"/>
      <c r="D15" s="246"/>
      <c r="E15" s="246"/>
      <c r="F15" s="246"/>
      <c r="G15" s="267"/>
      <c r="H15" s="267"/>
      <c r="I15" s="267"/>
      <c r="J15" s="267"/>
      <c r="K15" s="267"/>
      <c r="L15" s="267"/>
      <c r="M15" s="267"/>
      <c r="N15" s="267"/>
      <c r="O15" s="7"/>
      <c r="P15" s="7"/>
      <c r="Q15" s="7"/>
      <c r="R15" s="7"/>
      <c r="S15" s="7"/>
      <c r="T15" s="8"/>
      <c r="U15" s="8"/>
      <c r="V15" s="8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30.75" customHeight="1">
      <c r="A16" s="2">
        <v>1</v>
      </c>
      <c r="B16" s="163" t="s">
        <v>205</v>
      </c>
      <c r="C16" s="400">
        <f>F16*53/100</f>
        <v>28.0052</v>
      </c>
      <c r="D16" s="400">
        <f>F16*7/100</f>
        <v>3.6988</v>
      </c>
      <c r="E16" s="400">
        <f>F16*40/100</f>
        <v>21.136000000000003</v>
      </c>
      <c r="F16" s="310">
        <v>52.84</v>
      </c>
      <c r="G16" s="332">
        <f>52.84*53/100</f>
        <v>28.0052</v>
      </c>
      <c r="H16" s="332">
        <f>52.84*7/100</f>
        <v>3.6988</v>
      </c>
      <c r="I16" s="332">
        <f>52.84*40/100</f>
        <v>21.136000000000003</v>
      </c>
      <c r="J16" s="310">
        <f aca="true" t="shared" si="0" ref="J16:J21">SUM(G16:I16)</f>
        <v>52.84</v>
      </c>
      <c r="K16" s="332">
        <v>0</v>
      </c>
      <c r="L16" s="332">
        <v>0</v>
      </c>
      <c r="M16" s="332">
        <v>0</v>
      </c>
      <c r="N16" s="310">
        <f>SUM(K16:M16)</f>
        <v>0</v>
      </c>
      <c r="O16" s="309">
        <f aca="true" t="shared" si="1" ref="O16:Q20">G16+K16</f>
        <v>28.0052</v>
      </c>
      <c r="P16" s="309">
        <f t="shared" si="1"/>
        <v>3.6988</v>
      </c>
      <c r="Q16" s="309">
        <f t="shared" si="1"/>
        <v>21.136000000000003</v>
      </c>
      <c r="R16" s="159">
        <f>SUM(O16:Q16)</f>
        <v>52.84</v>
      </c>
      <c r="S16" s="309">
        <f aca="true" t="shared" si="2" ref="S16:U20">C16-O16</f>
        <v>0</v>
      </c>
      <c r="T16" s="309">
        <f t="shared" si="2"/>
        <v>0</v>
      </c>
      <c r="U16" s="309">
        <f t="shared" si="2"/>
        <v>0</v>
      </c>
      <c r="V16" s="159">
        <f aca="true" t="shared" si="3" ref="V16:V21">SUM(S16:U16)</f>
        <v>0</v>
      </c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8" ht="26.25" customHeight="1">
      <c r="A17" s="2">
        <v>2</v>
      </c>
      <c r="B17" s="164" t="s">
        <v>139</v>
      </c>
      <c r="C17" s="400">
        <f>F17*53/100</f>
        <v>389.5553</v>
      </c>
      <c r="D17" s="400">
        <f>F17*7/100</f>
        <v>51.4507</v>
      </c>
      <c r="E17" s="400">
        <f>F17*40/100</f>
        <v>294.004</v>
      </c>
      <c r="F17" s="310">
        <v>735.01</v>
      </c>
      <c r="G17" s="332">
        <f>598.53*53/100</f>
        <v>317.22090000000003</v>
      </c>
      <c r="H17" s="332">
        <f>598.53*7/100</f>
        <v>41.8971</v>
      </c>
      <c r="I17" s="332">
        <f>598.53*40/100</f>
        <v>239.41199999999998</v>
      </c>
      <c r="J17" s="589">
        <f t="shared" si="0"/>
        <v>598.53</v>
      </c>
      <c r="K17" s="332">
        <f>N17*53/100</f>
        <v>42.977700000000006</v>
      </c>
      <c r="L17" s="332">
        <f>N17*7/100</f>
        <v>5.6763</v>
      </c>
      <c r="M17" s="332">
        <f>N17*40/100</f>
        <v>32.43600000000001</v>
      </c>
      <c r="N17" s="310">
        <v>81.09</v>
      </c>
      <c r="O17" s="309">
        <f t="shared" si="1"/>
        <v>360.19860000000006</v>
      </c>
      <c r="P17" s="309">
        <f t="shared" si="1"/>
        <v>47.5734</v>
      </c>
      <c r="Q17" s="309">
        <f t="shared" si="1"/>
        <v>271.84799999999996</v>
      </c>
      <c r="R17" s="159">
        <f>SUM(O17:Q17)</f>
        <v>679.62</v>
      </c>
      <c r="S17" s="309">
        <f t="shared" si="2"/>
        <v>29.356699999999933</v>
      </c>
      <c r="T17" s="309">
        <f t="shared" si="2"/>
        <v>3.877299999999998</v>
      </c>
      <c r="U17" s="309">
        <f t="shared" si="2"/>
        <v>22.156000000000063</v>
      </c>
      <c r="V17" s="159">
        <f t="shared" si="3"/>
        <v>55.38999999999999</v>
      </c>
      <c r="Y17" s="686"/>
      <c r="Z17" s="686"/>
      <c r="AA17" s="686"/>
      <c r="AB17" s="686"/>
    </row>
    <row r="18" spans="1:22" ht="25.5">
      <c r="A18" s="2">
        <v>3</v>
      </c>
      <c r="B18" s="163" t="s">
        <v>140</v>
      </c>
      <c r="C18" s="400">
        <f>F18*53/100</f>
        <v>16.9865</v>
      </c>
      <c r="D18" s="400">
        <f>F18*7/100</f>
        <v>2.2434999999999996</v>
      </c>
      <c r="E18" s="400">
        <f>F18*40/100</f>
        <v>12.82</v>
      </c>
      <c r="F18" s="310">
        <v>32.05</v>
      </c>
      <c r="G18" s="332">
        <f>32.05*7/100</f>
        <v>2.2434999999999996</v>
      </c>
      <c r="H18" s="332">
        <f>32.05*53/100</f>
        <v>16.9865</v>
      </c>
      <c r="I18" s="332">
        <f>32.05*40/100</f>
        <v>12.82</v>
      </c>
      <c r="J18" s="310">
        <f t="shared" si="0"/>
        <v>32.05</v>
      </c>
      <c r="K18" s="332">
        <v>0</v>
      </c>
      <c r="L18" s="332">
        <v>0</v>
      </c>
      <c r="M18" s="332">
        <v>0</v>
      </c>
      <c r="N18" s="310">
        <f>SUM(K18:M18)</f>
        <v>0</v>
      </c>
      <c r="O18" s="309">
        <f t="shared" si="1"/>
        <v>2.2434999999999996</v>
      </c>
      <c r="P18" s="309">
        <f t="shared" si="1"/>
        <v>16.9865</v>
      </c>
      <c r="Q18" s="309">
        <f t="shared" si="1"/>
        <v>12.82</v>
      </c>
      <c r="R18" s="159">
        <f>SUM(O18:Q18)</f>
        <v>32.05</v>
      </c>
      <c r="S18" s="309">
        <f t="shared" si="2"/>
        <v>14.743</v>
      </c>
      <c r="T18" s="309">
        <f t="shared" si="2"/>
        <v>-14.743</v>
      </c>
      <c r="U18" s="309">
        <f t="shared" si="2"/>
        <v>0</v>
      </c>
      <c r="V18" s="159">
        <f t="shared" si="3"/>
        <v>0</v>
      </c>
    </row>
    <row r="19" spans="1:22" ht="18.75" customHeight="1">
      <c r="A19" s="2">
        <v>4</v>
      </c>
      <c r="B19" s="164" t="s">
        <v>141</v>
      </c>
      <c r="C19" s="400">
        <f>F19*53/100</f>
        <v>8.6708</v>
      </c>
      <c r="D19" s="400">
        <f>F19*7/100</f>
        <v>1.1452</v>
      </c>
      <c r="E19" s="400">
        <f>F19*40/100</f>
        <v>6.544</v>
      </c>
      <c r="F19" s="310">
        <v>16.36</v>
      </c>
      <c r="G19" s="632">
        <f>16.36*53/100</f>
        <v>8.6708</v>
      </c>
      <c r="H19" s="632">
        <f>16.36*7/100</f>
        <v>1.1452</v>
      </c>
      <c r="I19" s="632">
        <f>16.36*40/100</f>
        <v>6.544</v>
      </c>
      <c r="J19" s="642">
        <f t="shared" si="0"/>
        <v>16.36</v>
      </c>
      <c r="K19" s="332">
        <v>0</v>
      </c>
      <c r="L19" s="332">
        <v>0</v>
      </c>
      <c r="M19" s="332">
        <v>0</v>
      </c>
      <c r="N19" s="310">
        <f>SUM(K19:M19)</f>
        <v>0</v>
      </c>
      <c r="O19" s="309">
        <f t="shared" si="1"/>
        <v>8.6708</v>
      </c>
      <c r="P19" s="309">
        <f t="shared" si="1"/>
        <v>1.1452</v>
      </c>
      <c r="Q19" s="309">
        <f t="shared" si="1"/>
        <v>6.544</v>
      </c>
      <c r="R19" s="159">
        <f>SUM(O19:Q19)</f>
        <v>16.36</v>
      </c>
      <c r="S19" s="309">
        <f t="shared" si="2"/>
        <v>0</v>
      </c>
      <c r="T19" s="309">
        <f t="shared" si="2"/>
        <v>0</v>
      </c>
      <c r="U19" s="309">
        <f t="shared" si="2"/>
        <v>0</v>
      </c>
      <c r="V19" s="159">
        <f t="shared" si="3"/>
        <v>0</v>
      </c>
    </row>
    <row r="20" spans="1:22" ht="25.5">
      <c r="A20" s="2">
        <v>5</v>
      </c>
      <c r="B20" s="163" t="s">
        <v>142</v>
      </c>
      <c r="C20" s="400">
        <f>F20*53/100</f>
        <v>100.223</v>
      </c>
      <c r="D20" s="400">
        <f>F20*7/100</f>
        <v>13.237</v>
      </c>
      <c r="E20" s="400">
        <f>F20*40/100</f>
        <v>75.64</v>
      </c>
      <c r="F20" s="401">
        <v>189.1</v>
      </c>
      <c r="G20" s="332">
        <f>166.14*53/100</f>
        <v>88.0542</v>
      </c>
      <c r="H20" s="332">
        <f>166.14*7/100</f>
        <v>11.6298</v>
      </c>
      <c r="I20" s="332">
        <f>166.14*40/100</f>
        <v>66.45599999999999</v>
      </c>
      <c r="J20" s="589">
        <f t="shared" si="0"/>
        <v>166.14</v>
      </c>
      <c r="K20" s="332">
        <f>N20*53/100</f>
        <v>9.7838</v>
      </c>
      <c r="L20" s="332">
        <f>N20*7/100</f>
        <v>1.2922</v>
      </c>
      <c r="M20" s="332">
        <f>N20*40/100</f>
        <v>7.384000000000001</v>
      </c>
      <c r="N20" s="310">
        <v>18.46</v>
      </c>
      <c r="O20" s="309">
        <f t="shared" si="1"/>
        <v>97.838</v>
      </c>
      <c r="P20" s="309">
        <f t="shared" si="1"/>
        <v>12.921999999999999</v>
      </c>
      <c r="Q20" s="309">
        <f t="shared" si="1"/>
        <v>73.83999999999999</v>
      </c>
      <c r="R20" s="159">
        <f>SUM(O20:Q20)</f>
        <v>184.59999999999997</v>
      </c>
      <c r="S20" s="309">
        <f t="shared" si="2"/>
        <v>2.385000000000005</v>
      </c>
      <c r="T20" s="309">
        <f t="shared" si="2"/>
        <v>0.3150000000000013</v>
      </c>
      <c r="U20" s="309">
        <f t="shared" si="2"/>
        <v>1.8000000000000114</v>
      </c>
      <c r="V20" s="159">
        <f t="shared" si="3"/>
        <v>4.500000000000018</v>
      </c>
    </row>
    <row r="21" spans="1:22" s="14" customFormat="1" ht="25.5" customHeight="1">
      <c r="A21" s="245"/>
      <c r="B21" s="259" t="s">
        <v>93</v>
      </c>
      <c r="C21" s="310">
        <f aca="true" t="shared" si="4" ref="C21:I21">SUM(C16:C20)</f>
        <v>543.4408</v>
      </c>
      <c r="D21" s="310">
        <f t="shared" si="4"/>
        <v>71.7752</v>
      </c>
      <c r="E21" s="310">
        <f t="shared" si="4"/>
        <v>410.144</v>
      </c>
      <c r="F21" s="401">
        <f t="shared" si="4"/>
        <v>1025.36</v>
      </c>
      <c r="G21" s="310">
        <f t="shared" si="4"/>
        <v>444.1946</v>
      </c>
      <c r="H21" s="310">
        <f t="shared" si="4"/>
        <v>75.3574</v>
      </c>
      <c r="I21" s="310">
        <f t="shared" si="4"/>
        <v>346.36799999999994</v>
      </c>
      <c r="J21" s="310">
        <f t="shared" si="0"/>
        <v>865.92</v>
      </c>
      <c r="K21" s="310">
        <f>SUM(K17:K20)</f>
        <v>52.761500000000005</v>
      </c>
      <c r="L21" s="310">
        <f>SUM(L17:L20)</f>
        <v>6.968500000000001</v>
      </c>
      <c r="M21" s="310">
        <f>SUM(M17:M20)</f>
        <v>39.82000000000001</v>
      </c>
      <c r="N21" s="310">
        <f>SUM(N17:N20)</f>
        <v>99.55000000000001</v>
      </c>
      <c r="O21" s="159">
        <f aca="true" t="shared" si="5" ref="O21:U21">SUM(O16:O20)</f>
        <v>496.9561</v>
      </c>
      <c r="P21" s="159">
        <f t="shared" si="5"/>
        <v>82.3259</v>
      </c>
      <c r="Q21" s="159">
        <f t="shared" si="5"/>
        <v>386.18799999999993</v>
      </c>
      <c r="R21" s="159">
        <f>SUM(R16:R20)</f>
        <v>965.47</v>
      </c>
      <c r="S21" s="159">
        <f t="shared" si="5"/>
        <v>46.48469999999994</v>
      </c>
      <c r="T21" s="159">
        <f t="shared" si="5"/>
        <v>-10.5507</v>
      </c>
      <c r="U21" s="159">
        <f t="shared" si="5"/>
        <v>23.956000000000074</v>
      </c>
      <c r="V21" s="159">
        <f t="shared" si="3"/>
        <v>59.890000000000015</v>
      </c>
    </row>
    <row r="22" spans="1:22" ht="25.5">
      <c r="A22" s="2"/>
      <c r="B22" s="165" t="s">
        <v>269</v>
      </c>
      <c r="C22" s="309"/>
      <c r="D22" s="309"/>
      <c r="E22" s="309"/>
      <c r="F22" s="159"/>
      <c r="G22" s="332"/>
      <c r="H22" s="332"/>
      <c r="I22" s="332"/>
      <c r="J22" s="332"/>
      <c r="K22" s="332"/>
      <c r="L22" s="332"/>
      <c r="M22" s="332"/>
      <c r="N22" s="332"/>
      <c r="O22" s="309"/>
      <c r="P22" s="309"/>
      <c r="Q22" s="309"/>
      <c r="R22" s="309"/>
      <c r="S22" s="309"/>
      <c r="T22" s="309"/>
      <c r="U22" s="309"/>
      <c r="V22" s="309"/>
    </row>
    <row r="23" spans="1:22" ht="15.75" customHeight="1">
      <c r="A23" s="2">
        <v>7</v>
      </c>
      <c r="B23" s="163" t="s">
        <v>207</v>
      </c>
      <c r="C23" s="309">
        <v>0</v>
      </c>
      <c r="D23" s="309">
        <v>0</v>
      </c>
      <c r="E23" s="309">
        <v>0</v>
      </c>
      <c r="F23" s="309">
        <v>0</v>
      </c>
      <c r="G23" s="332">
        <v>0</v>
      </c>
      <c r="H23" s="332">
        <v>0</v>
      </c>
      <c r="I23" s="332">
        <v>0</v>
      </c>
      <c r="J23" s="332">
        <v>0</v>
      </c>
      <c r="K23" s="332">
        <v>0</v>
      </c>
      <c r="L23" s="332">
        <v>0</v>
      </c>
      <c r="M23" s="332">
        <v>0</v>
      </c>
      <c r="N23" s="332">
        <v>0</v>
      </c>
      <c r="O23" s="309">
        <v>0</v>
      </c>
      <c r="P23" s="309">
        <v>0</v>
      </c>
      <c r="Q23" s="309">
        <v>0</v>
      </c>
      <c r="R23" s="309">
        <v>0</v>
      </c>
      <c r="S23" s="309">
        <v>0</v>
      </c>
      <c r="T23" s="309">
        <v>0</v>
      </c>
      <c r="U23" s="309">
        <v>0</v>
      </c>
      <c r="V23" s="309">
        <v>0</v>
      </c>
    </row>
    <row r="24" spans="1:22" ht="19.5" customHeight="1">
      <c r="A24" s="2">
        <v>8</v>
      </c>
      <c r="B24" s="164" t="s">
        <v>144</v>
      </c>
      <c r="C24" s="309">
        <v>0</v>
      </c>
      <c r="D24" s="309">
        <v>0</v>
      </c>
      <c r="E24" s="309">
        <v>0</v>
      </c>
      <c r="F24" s="309">
        <v>0</v>
      </c>
      <c r="G24" s="332">
        <v>0</v>
      </c>
      <c r="H24" s="332">
        <v>0</v>
      </c>
      <c r="I24" s="332">
        <v>0</v>
      </c>
      <c r="J24" s="332">
        <v>0</v>
      </c>
      <c r="K24" s="332">
        <v>0</v>
      </c>
      <c r="L24" s="332">
        <v>0</v>
      </c>
      <c r="M24" s="332">
        <v>0</v>
      </c>
      <c r="N24" s="332">
        <v>0</v>
      </c>
      <c r="O24" s="309">
        <v>0</v>
      </c>
      <c r="P24" s="309">
        <v>0</v>
      </c>
      <c r="Q24" s="309">
        <v>0</v>
      </c>
      <c r="R24" s="309">
        <v>0</v>
      </c>
      <c r="S24" s="309">
        <v>0</v>
      </c>
      <c r="T24" s="309">
        <v>0</v>
      </c>
      <c r="U24" s="309">
        <v>0</v>
      </c>
      <c r="V24" s="309">
        <v>0</v>
      </c>
    </row>
    <row r="25" spans="1:22" ht="19.5" customHeight="1">
      <c r="A25" s="8"/>
      <c r="B25" s="164" t="s">
        <v>93</v>
      </c>
      <c r="C25" s="309">
        <f aca="true" t="shared" si="6" ref="C25:V25">SUM(C23:C24)</f>
        <v>0</v>
      </c>
      <c r="D25" s="309">
        <f t="shared" si="6"/>
        <v>0</v>
      </c>
      <c r="E25" s="309">
        <f t="shared" si="6"/>
        <v>0</v>
      </c>
      <c r="F25" s="309">
        <f t="shared" si="6"/>
        <v>0</v>
      </c>
      <c r="G25" s="332">
        <f t="shared" si="6"/>
        <v>0</v>
      </c>
      <c r="H25" s="332">
        <f t="shared" si="6"/>
        <v>0</v>
      </c>
      <c r="I25" s="332">
        <f t="shared" si="6"/>
        <v>0</v>
      </c>
      <c r="J25" s="332">
        <f t="shared" si="6"/>
        <v>0</v>
      </c>
      <c r="K25" s="332">
        <f t="shared" si="6"/>
        <v>0</v>
      </c>
      <c r="L25" s="332">
        <f t="shared" si="6"/>
        <v>0</v>
      </c>
      <c r="M25" s="332">
        <f t="shared" si="6"/>
        <v>0</v>
      </c>
      <c r="N25" s="332">
        <f t="shared" si="6"/>
        <v>0</v>
      </c>
      <c r="O25" s="309">
        <f t="shared" si="6"/>
        <v>0</v>
      </c>
      <c r="P25" s="309">
        <f t="shared" si="6"/>
        <v>0</v>
      </c>
      <c r="Q25" s="309">
        <f t="shared" si="6"/>
        <v>0</v>
      </c>
      <c r="R25" s="309">
        <f t="shared" si="6"/>
        <v>0</v>
      </c>
      <c r="S25" s="309">
        <f t="shared" si="6"/>
        <v>0</v>
      </c>
      <c r="T25" s="309">
        <f t="shared" si="6"/>
        <v>0</v>
      </c>
      <c r="U25" s="309">
        <f t="shared" si="6"/>
        <v>0</v>
      </c>
      <c r="V25" s="309">
        <f t="shared" si="6"/>
        <v>0</v>
      </c>
    </row>
    <row r="26" spans="1:22" ht="27" customHeight="1">
      <c r="A26" s="8"/>
      <c r="B26" s="164" t="s">
        <v>38</v>
      </c>
      <c r="C26" s="159">
        <f>C21+C25</f>
        <v>543.4408</v>
      </c>
      <c r="D26" s="159">
        <f aca="true" t="shared" si="7" ref="D26:V26">D21+D25</f>
        <v>71.7752</v>
      </c>
      <c r="E26" s="159">
        <f t="shared" si="7"/>
        <v>410.144</v>
      </c>
      <c r="F26" s="159">
        <f t="shared" si="7"/>
        <v>1025.36</v>
      </c>
      <c r="G26" s="310">
        <f t="shared" si="7"/>
        <v>444.1946</v>
      </c>
      <c r="H26" s="310">
        <f t="shared" si="7"/>
        <v>75.3574</v>
      </c>
      <c r="I26" s="310">
        <f t="shared" si="7"/>
        <v>346.36799999999994</v>
      </c>
      <c r="J26" s="310">
        <f t="shared" si="7"/>
        <v>865.92</v>
      </c>
      <c r="K26" s="310">
        <f t="shared" si="7"/>
        <v>52.761500000000005</v>
      </c>
      <c r="L26" s="310">
        <f t="shared" si="7"/>
        <v>6.968500000000001</v>
      </c>
      <c r="M26" s="310">
        <f t="shared" si="7"/>
        <v>39.82000000000001</v>
      </c>
      <c r="N26" s="310">
        <f t="shared" si="7"/>
        <v>99.55000000000001</v>
      </c>
      <c r="O26" s="159">
        <f t="shared" si="7"/>
        <v>496.9561</v>
      </c>
      <c r="P26" s="159">
        <f t="shared" si="7"/>
        <v>82.3259</v>
      </c>
      <c r="Q26" s="159">
        <f t="shared" si="7"/>
        <v>386.18799999999993</v>
      </c>
      <c r="R26" s="159">
        <f t="shared" si="7"/>
        <v>965.47</v>
      </c>
      <c r="S26" s="159">
        <f t="shared" si="7"/>
        <v>46.48469999999994</v>
      </c>
      <c r="T26" s="159">
        <f t="shared" si="7"/>
        <v>-10.5507</v>
      </c>
      <c r="U26" s="159">
        <f t="shared" si="7"/>
        <v>23.956000000000074</v>
      </c>
      <c r="V26" s="159">
        <f t="shared" si="7"/>
        <v>59.890000000000015</v>
      </c>
    </row>
    <row r="27" spans="1:22" ht="12.75">
      <c r="A27" s="11"/>
      <c r="B27" s="301"/>
      <c r="C27" s="11"/>
      <c r="D27" s="11"/>
      <c r="E27" s="11"/>
      <c r="F27" s="302"/>
      <c r="G27" s="11"/>
      <c r="H27" s="11"/>
      <c r="I27" s="11"/>
      <c r="J27" s="302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32" ht="25.5" customHeight="1">
      <c r="A28" s="11"/>
      <c r="B28" s="301"/>
      <c r="C28" s="11"/>
      <c r="D28" s="11"/>
      <c r="E28" s="11"/>
      <c r="F28" s="302"/>
      <c r="G28" s="513"/>
      <c r="H28" s="11"/>
      <c r="I28" s="11"/>
      <c r="J28" s="302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AE28" s="14"/>
      <c r="AF28" s="14"/>
    </row>
    <row r="29" spans="1:32" ht="12.75">
      <c r="A29" s="11"/>
      <c r="B29" s="301"/>
      <c r="C29" s="11"/>
      <c r="D29" s="11"/>
      <c r="E29" s="11"/>
      <c r="F29" s="302"/>
      <c r="G29" s="513"/>
      <c r="H29" s="11"/>
      <c r="I29" s="11"/>
      <c r="J29" s="302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AE29" s="14"/>
      <c r="AF29" s="14"/>
    </row>
    <row r="30" spans="1:37" ht="12.75">
      <c r="A30" s="11"/>
      <c r="B30" s="301"/>
      <c r="C30" s="11"/>
      <c r="D30" s="11"/>
      <c r="E30" s="11"/>
      <c r="F30" s="302"/>
      <c r="G30" s="513"/>
      <c r="H30" s="11"/>
      <c r="I30" s="11"/>
      <c r="J30" s="302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AE30" s="116"/>
      <c r="AF30" s="116"/>
      <c r="AG30" s="116"/>
      <c r="AH30" s="116"/>
      <c r="AI30" s="116"/>
      <c r="AJ30" s="116"/>
      <c r="AK30" s="116"/>
    </row>
    <row r="31" spans="1:32" ht="12.75">
      <c r="A31" s="11"/>
      <c r="B31" s="301"/>
      <c r="C31" s="11"/>
      <c r="D31" s="11"/>
      <c r="E31" s="11"/>
      <c r="F31" s="302"/>
      <c r="G31" s="513"/>
      <c r="H31" s="11"/>
      <c r="I31" s="11"/>
      <c r="J31" s="302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AE31" s="13"/>
      <c r="AF31" s="13"/>
    </row>
    <row r="32" spans="1:22" ht="12.75">
      <c r="A32" s="11"/>
      <c r="B32" s="301"/>
      <c r="C32" s="11"/>
      <c r="D32" s="11"/>
      <c r="E32" s="11"/>
      <c r="F32" s="302"/>
      <c r="G32" s="11"/>
      <c r="H32" s="11"/>
      <c r="I32" s="11"/>
      <c r="J32" s="302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7" ht="12.75">
      <c r="A33" s="11"/>
      <c r="B33" s="301"/>
      <c r="C33" s="11"/>
      <c r="D33" s="11"/>
      <c r="E33" s="11"/>
      <c r="F33" s="302"/>
      <c r="G33" s="11"/>
      <c r="H33" s="11"/>
      <c r="I33" s="11"/>
      <c r="J33" s="302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4"/>
      <c r="X33" s="14"/>
      <c r="Y33" s="14"/>
      <c r="Z33" s="14"/>
      <c r="AA33" s="14"/>
    </row>
    <row r="34" spans="1:30" ht="12.75" customHeight="1">
      <c r="A34" s="11"/>
      <c r="B34" s="301"/>
      <c r="C34" s="11"/>
      <c r="D34" s="11"/>
      <c r="E34" s="11"/>
      <c r="F34" s="302"/>
      <c r="G34" s="11"/>
      <c r="H34" s="11"/>
      <c r="I34" s="11"/>
      <c r="J34" s="302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7"/>
      <c r="X34" s="117"/>
      <c r="Y34" s="117"/>
      <c r="Z34" s="117"/>
      <c r="AA34" s="117"/>
      <c r="AB34" s="117"/>
      <c r="AC34" s="117"/>
      <c r="AD34" s="117"/>
    </row>
    <row r="35" spans="1:30" ht="12.75">
      <c r="A35" s="11"/>
      <c r="B35" s="301"/>
      <c r="C35" s="11"/>
      <c r="D35" s="11"/>
      <c r="E35" s="11"/>
      <c r="F35" s="302"/>
      <c r="G35" s="11"/>
      <c r="H35" s="11"/>
      <c r="I35" s="11"/>
      <c r="J35" s="302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6"/>
      <c r="X35" s="116"/>
      <c r="Y35" s="116"/>
      <c r="Z35" s="116"/>
      <c r="AA35" s="116"/>
      <c r="AB35" s="116"/>
      <c r="AC35" s="116"/>
      <c r="AD35" s="116"/>
    </row>
    <row r="36" spans="23:26" ht="12.75">
      <c r="W36" s="13"/>
      <c r="X36" s="13"/>
      <c r="Y36" s="13"/>
      <c r="Z36" s="13"/>
    </row>
    <row r="37" spans="1:22" ht="12.75" customHeight="1">
      <c r="A37" s="13" t="s">
        <v>12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645" t="s">
        <v>13</v>
      </c>
      <c r="T37" s="645"/>
      <c r="U37" s="645"/>
      <c r="V37" s="645"/>
    </row>
    <row r="38" spans="1:22" ht="15" customHeight="1">
      <c r="A38" s="645" t="s">
        <v>14</v>
      </c>
      <c r="B38" s="645"/>
      <c r="C38" s="645"/>
      <c r="D38" s="645"/>
      <c r="E38" s="645"/>
      <c r="F38" s="645"/>
      <c r="G38" s="645"/>
      <c r="H38" s="645"/>
      <c r="I38" s="645"/>
      <c r="J38" s="645"/>
      <c r="K38" s="645"/>
      <c r="L38" s="645"/>
      <c r="M38" s="645"/>
      <c r="N38" s="645"/>
      <c r="O38" s="645"/>
      <c r="P38" s="645"/>
      <c r="Q38" s="645"/>
      <c r="R38" s="645"/>
      <c r="S38" s="645"/>
      <c r="T38" s="645"/>
      <c r="U38" s="645"/>
      <c r="V38" s="645"/>
    </row>
    <row r="39" spans="1:22" ht="12.75" customHeight="1">
      <c r="A39" s="645" t="s">
        <v>20</v>
      </c>
      <c r="B39" s="645"/>
      <c r="C39" s="645"/>
      <c r="D39" s="645"/>
      <c r="E39" s="645"/>
      <c r="F39" s="645"/>
      <c r="G39" s="645"/>
      <c r="H39" s="645"/>
      <c r="I39" s="645"/>
      <c r="J39" s="645"/>
      <c r="K39" s="645"/>
      <c r="L39" s="645"/>
      <c r="M39" s="645"/>
      <c r="N39" s="645"/>
      <c r="O39" s="645"/>
      <c r="P39" s="645"/>
      <c r="Q39" s="645"/>
      <c r="R39" s="645"/>
      <c r="S39" s="645"/>
      <c r="T39" s="645"/>
      <c r="U39" s="645"/>
      <c r="V39" s="645"/>
    </row>
    <row r="40" spans="1:22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" t="s">
        <v>86</v>
      </c>
      <c r="T40" s="1"/>
      <c r="U40" s="1"/>
      <c r="V40" s="1"/>
    </row>
  </sheetData>
  <sheetProtection/>
  <mergeCells count="19">
    <mergeCell ref="O12:R12"/>
    <mergeCell ref="G11:R11"/>
    <mergeCell ref="G2:O2"/>
    <mergeCell ref="A3:U3"/>
    <mergeCell ref="A4:U4"/>
    <mergeCell ref="A6:U6"/>
    <mergeCell ref="A8:C8"/>
    <mergeCell ref="U10:V10"/>
    <mergeCell ref="S11:V12"/>
    <mergeCell ref="A38:V38"/>
    <mergeCell ref="S37:V37"/>
    <mergeCell ref="A39:V39"/>
    <mergeCell ref="Y17:AB17"/>
    <mergeCell ref="AB10:AD10"/>
    <mergeCell ref="A11:A12"/>
    <mergeCell ref="B11:B12"/>
    <mergeCell ref="C11:F12"/>
    <mergeCell ref="G12:J12"/>
    <mergeCell ref="K12:N12"/>
  </mergeCells>
  <printOptions horizontalCentered="1"/>
  <pageMargins left="0.7086614173228347" right="0.7086614173228347" top="1.0236220472440944" bottom="0" header="0.31496062992125984" footer="0.31496062992125984"/>
  <pageSetup fitToHeight="1" fitToWidth="1" horizontalDpi="600" verticalDpi="600" orientation="landscape" paperSize="9" scale="66" r:id="rId1"/>
  <colBreaks count="1" manualBreakCount="1">
    <brk id="23" max="6553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E16" sqref="E16:P16"/>
    </sheetView>
  </sheetViews>
  <sheetFormatPr defaultColWidth="9.140625" defaultRowHeight="12.75"/>
  <cols>
    <col min="1" max="1" width="6.57421875" style="0" customWidth="1"/>
    <col min="3" max="3" width="10.8515625" style="0" customWidth="1"/>
    <col min="4" max="4" width="15.00390625" style="0" customWidth="1"/>
    <col min="5" max="5" width="8.57421875" style="0" customWidth="1"/>
    <col min="6" max="6" width="7.8515625" style="0" customWidth="1"/>
    <col min="7" max="8" width="8.421875" style="0" customWidth="1"/>
    <col min="9" max="9" width="8.28125" style="0" customWidth="1"/>
    <col min="10" max="10" width="9.140625" style="0" customWidth="1"/>
    <col min="11" max="11" width="7.8515625" style="0" customWidth="1"/>
    <col min="12" max="12" width="8.421875" style="0" customWidth="1"/>
    <col min="13" max="13" width="8.7109375" style="0" customWidth="1"/>
    <col min="14" max="14" width="8.00390625" style="0" customWidth="1"/>
    <col min="15" max="15" width="8.140625" style="0" customWidth="1"/>
    <col min="16" max="16" width="11.28125" style="0" customWidth="1"/>
  </cols>
  <sheetData>
    <row r="1" spans="1:10" ht="12.75">
      <c r="A1" s="200"/>
      <c r="B1" s="200"/>
      <c r="C1" s="200"/>
      <c r="D1" s="200"/>
      <c r="E1" s="745"/>
      <c r="F1" s="745"/>
      <c r="G1" s="200"/>
      <c r="H1" s="200"/>
      <c r="I1" s="953" t="s">
        <v>692</v>
      </c>
      <c r="J1" s="953"/>
    </row>
    <row r="2" spans="1:16" ht="12.75">
      <c r="A2" s="745" t="s">
        <v>532</v>
      </c>
      <c r="B2" s="745"/>
      <c r="C2" s="745"/>
      <c r="D2" s="745"/>
      <c r="E2" s="745"/>
      <c r="F2" s="745"/>
      <c r="G2" s="745"/>
      <c r="H2" s="745"/>
      <c r="I2" s="745"/>
      <c r="J2" s="745"/>
      <c r="K2" s="745"/>
      <c r="L2" s="745"/>
      <c r="M2" s="745"/>
      <c r="N2" s="745"/>
      <c r="O2" s="745"/>
      <c r="P2" s="745"/>
    </row>
    <row r="3" spans="1:16" ht="15">
      <c r="A3" s="942" t="s">
        <v>785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P3" s="942"/>
    </row>
    <row r="4" spans="1:16" ht="15">
      <c r="A4" s="942" t="s">
        <v>787</v>
      </c>
      <c r="B4" s="942"/>
      <c r="C4" s="942"/>
      <c r="D4" s="942"/>
      <c r="E4" s="942"/>
      <c r="F4" s="942"/>
      <c r="G4" s="942"/>
      <c r="H4" s="942"/>
      <c r="I4" s="942"/>
      <c r="J4" s="942"/>
      <c r="K4" s="942"/>
      <c r="L4" s="942"/>
      <c r="M4" s="942"/>
      <c r="N4" s="942"/>
      <c r="O4" s="942"/>
      <c r="P4" s="942"/>
    </row>
    <row r="5" spans="1:10" ht="12.75">
      <c r="A5" s="200"/>
      <c r="B5" s="200"/>
      <c r="C5" s="200"/>
      <c r="D5" s="200"/>
      <c r="E5" s="200"/>
      <c r="F5" s="200"/>
      <c r="G5" s="200"/>
      <c r="H5" s="200"/>
      <c r="I5" s="200"/>
      <c r="J5" s="200"/>
    </row>
    <row r="6" spans="1:10" ht="12.75">
      <c r="A6" s="536" t="s">
        <v>895</v>
      </c>
      <c r="B6" s="537"/>
      <c r="C6" s="206"/>
      <c r="D6" s="206"/>
      <c r="E6" s="206"/>
      <c r="F6" s="206"/>
      <c r="G6" s="206"/>
      <c r="H6" s="200"/>
      <c r="I6" s="200"/>
      <c r="J6" s="200"/>
    </row>
    <row r="7" spans="1:10" ht="12.75">
      <c r="A7" s="200"/>
      <c r="B7" s="200"/>
      <c r="C7" s="200"/>
      <c r="D7" s="200"/>
      <c r="E7" s="200"/>
      <c r="F7" s="200"/>
      <c r="G7" s="200"/>
      <c r="H7" s="200"/>
      <c r="I7" s="200"/>
      <c r="J7" s="200"/>
    </row>
    <row r="8" spans="1:14" ht="12.75">
      <c r="A8" s="200"/>
      <c r="B8" s="200"/>
      <c r="C8" s="200"/>
      <c r="D8" s="200"/>
      <c r="E8" s="200"/>
      <c r="F8" s="200"/>
      <c r="G8" s="200"/>
      <c r="H8" s="551"/>
      <c r="I8" s="551"/>
      <c r="J8" s="551"/>
      <c r="N8" s="96" t="s">
        <v>899</v>
      </c>
    </row>
    <row r="9" spans="1:16" ht="33.75" customHeight="1">
      <c r="A9" s="851" t="s">
        <v>2</v>
      </c>
      <c r="B9" s="851" t="s">
        <v>3</v>
      </c>
      <c r="C9" s="858" t="s">
        <v>305</v>
      </c>
      <c r="D9" s="858" t="s">
        <v>693</v>
      </c>
      <c r="E9" s="950" t="s">
        <v>925</v>
      </c>
      <c r="F9" s="951"/>
      <c r="G9" s="951"/>
      <c r="H9" s="951"/>
      <c r="I9" s="951"/>
      <c r="J9" s="951"/>
      <c r="K9" s="951"/>
      <c r="L9" s="951"/>
      <c r="M9" s="951"/>
      <c r="N9" s="951"/>
      <c r="O9" s="951"/>
      <c r="P9" s="952"/>
    </row>
    <row r="10" spans="1:16" ht="38.25" customHeight="1">
      <c r="A10" s="949"/>
      <c r="B10" s="949"/>
      <c r="C10" s="859"/>
      <c r="D10" s="859"/>
      <c r="E10" s="351" t="s">
        <v>914</v>
      </c>
      <c r="F10" s="351" t="s">
        <v>847</v>
      </c>
      <c r="G10" s="351" t="s">
        <v>915</v>
      </c>
      <c r="H10" s="351" t="s">
        <v>916</v>
      </c>
      <c r="I10" s="351" t="s">
        <v>917</v>
      </c>
      <c r="J10" s="351" t="s">
        <v>918</v>
      </c>
      <c r="K10" s="351" t="s">
        <v>919</v>
      </c>
      <c r="L10" s="351" t="s">
        <v>920</v>
      </c>
      <c r="M10" s="351" t="s">
        <v>921</v>
      </c>
      <c r="N10" s="217" t="s">
        <v>922</v>
      </c>
      <c r="O10" s="217" t="s">
        <v>923</v>
      </c>
      <c r="P10" s="217" t="s">
        <v>924</v>
      </c>
    </row>
    <row r="11" spans="1:16" ht="15">
      <c r="A11" s="210">
        <v>1</v>
      </c>
      <c r="B11" s="210">
        <v>2</v>
      </c>
      <c r="C11" s="210">
        <v>3</v>
      </c>
      <c r="D11" s="210">
        <v>4</v>
      </c>
      <c r="E11" s="210">
        <v>5</v>
      </c>
      <c r="F11" s="210">
        <v>6</v>
      </c>
      <c r="G11" s="210">
        <v>7</v>
      </c>
      <c r="H11" s="210">
        <v>8</v>
      </c>
      <c r="I11" s="210">
        <v>9</v>
      </c>
      <c r="J11" s="210">
        <v>10</v>
      </c>
      <c r="K11" s="210">
        <v>11</v>
      </c>
      <c r="L11" s="210">
        <v>12</v>
      </c>
      <c r="M11" s="210">
        <v>13</v>
      </c>
      <c r="N11" s="554">
        <v>14</v>
      </c>
      <c r="O11" s="554">
        <v>15</v>
      </c>
      <c r="P11" s="554">
        <v>16</v>
      </c>
    </row>
    <row r="12" spans="1:16" ht="24.75" customHeight="1">
      <c r="A12" s="373">
        <v>1</v>
      </c>
      <c r="B12" s="296" t="s">
        <v>641</v>
      </c>
      <c r="C12" s="350">
        <v>273</v>
      </c>
      <c r="D12" s="217">
        <v>0</v>
      </c>
      <c r="E12" s="350">
        <v>267</v>
      </c>
      <c r="F12" s="350">
        <v>267</v>
      </c>
      <c r="G12" s="350">
        <v>267</v>
      </c>
      <c r="H12" s="350">
        <v>267</v>
      </c>
      <c r="I12" s="350">
        <v>267</v>
      </c>
      <c r="J12" s="350">
        <v>267</v>
      </c>
      <c r="K12" s="350">
        <v>267</v>
      </c>
      <c r="L12" s="350">
        <v>267</v>
      </c>
      <c r="M12" s="350">
        <v>267</v>
      </c>
      <c r="N12" s="350">
        <v>0</v>
      </c>
      <c r="O12" s="350">
        <v>267</v>
      </c>
      <c r="P12" s="350">
        <v>267</v>
      </c>
    </row>
    <row r="13" spans="1:16" ht="20.25" customHeight="1">
      <c r="A13" s="373">
        <v>2</v>
      </c>
      <c r="B13" s="296" t="s">
        <v>642</v>
      </c>
      <c r="C13" s="350">
        <v>242</v>
      </c>
      <c r="D13" s="217">
        <v>0</v>
      </c>
      <c r="E13" s="350">
        <v>242</v>
      </c>
      <c r="F13" s="350">
        <v>242</v>
      </c>
      <c r="G13" s="350">
        <v>242</v>
      </c>
      <c r="H13" s="350">
        <v>242</v>
      </c>
      <c r="I13" s="350">
        <v>242</v>
      </c>
      <c r="J13" s="350">
        <v>242</v>
      </c>
      <c r="K13" s="350">
        <v>242</v>
      </c>
      <c r="L13" s="350">
        <v>242</v>
      </c>
      <c r="M13" s="350">
        <v>242</v>
      </c>
      <c r="N13" s="350">
        <v>0</v>
      </c>
      <c r="O13" s="350">
        <v>242</v>
      </c>
      <c r="P13" s="350">
        <v>242</v>
      </c>
    </row>
    <row r="14" spans="1:16" ht="19.5" customHeight="1">
      <c r="A14" s="373">
        <v>3</v>
      </c>
      <c r="B14" s="296" t="s">
        <v>643</v>
      </c>
      <c r="C14" s="350">
        <v>95</v>
      </c>
      <c r="D14" s="217">
        <v>0</v>
      </c>
      <c r="E14" s="350">
        <v>95</v>
      </c>
      <c r="F14" s="350">
        <v>95</v>
      </c>
      <c r="G14" s="350">
        <v>95</v>
      </c>
      <c r="H14" s="350">
        <v>95</v>
      </c>
      <c r="I14" s="350">
        <v>95</v>
      </c>
      <c r="J14" s="350">
        <v>95</v>
      </c>
      <c r="K14" s="350">
        <v>95</v>
      </c>
      <c r="L14" s="350">
        <v>95</v>
      </c>
      <c r="M14" s="350">
        <v>95</v>
      </c>
      <c r="N14" s="350">
        <v>0</v>
      </c>
      <c r="O14" s="350">
        <v>95</v>
      </c>
      <c r="P14" s="350">
        <v>95</v>
      </c>
    </row>
    <row r="15" spans="1:16" ht="21.75" customHeight="1">
      <c r="A15" s="373">
        <v>4</v>
      </c>
      <c r="B15" s="296" t="s">
        <v>644</v>
      </c>
      <c r="C15" s="350">
        <v>258</v>
      </c>
      <c r="D15" s="217">
        <v>0</v>
      </c>
      <c r="E15" s="350">
        <v>256</v>
      </c>
      <c r="F15" s="350">
        <v>256</v>
      </c>
      <c r="G15" s="350">
        <v>256</v>
      </c>
      <c r="H15" s="350">
        <v>256</v>
      </c>
      <c r="I15" s="350">
        <v>256</v>
      </c>
      <c r="J15" s="350">
        <v>256</v>
      </c>
      <c r="K15" s="350">
        <v>256</v>
      </c>
      <c r="L15" s="350">
        <v>256</v>
      </c>
      <c r="M15" s="350">
        <v>256</v>
      </c>
      <c r="N15" s="350">
        <v>0</v>
      </c>
      <c r="O15" s="350">
        <v>256</v>
      </c>
      <c r="P15" s="350">
        <v>256</v>
      </c>
    </row>
    <row r="16" spans="1:16" ht="29.25" customHeight="1">
      <c r="A16" s="373"/>
      <c r="B16" s="296" t="s">
        <v>634</v>
      </c>
      <c r="C16" s="335">
        <f>SUM(C12:C15)</f>
        <v>868</v>
      </c>
      <c r="D16" s="217">
        <v>0</v>
      </c>
      <c r="E16" s="159">
        <f>SUM(E12:E15)</f>
        <v>860</v>
      </c>
      <c r="F16" s="159">
        <f aca="true" t="shared" si="0" ref="F16:P16">SUM(F12:F15)</f>
        <v>860</v>
      </c>
      <c r="G16" s="159">
        <f t="shared" si="0"/>
        <v>860</v>
      </c>
      <c r="H16" s="159">
        <f t="shared" si="0"/>
        <v>860</v>
      </c>
      <c r="I16" s="159">
        <f t="shared" si="0"/>
        <v>860</v>
      </c>
      <c r="J16" s="159">
        <f t="shared" si="0"/>
        <v>860</v>
      </c>
      <c r="K16" s="159">
        <f t="shared" si="0"/>
        <v>860</v>
      </c>
      <c r="L16" s="159">
        <f t="shared" si="0"/>
        <v>860</v>
      </c>
      <c r="M16" s="159">
        <f t="shared" si="0"/>
        <v>860</v>
      </c>
      <c r="N16" s="217">
        <v>0</v>
      </c>
      <c r="O16" s="159">
        <f t="shared" si="0"/>
        <v>860</v>
      </c>
      <c r="P16" s="159">
        <f t="shared" si="0"/>
        <v>860</v>
      </c>
    </row>
    <row r="17" spans="1:16" ht="29.25" customHeight="1">
      <c r="A17" s="386"/>
      <c r="B17" s="556"/>
      <c r="C17" s="557"/>
      <c r="D17" s="558"/>
      <c r="E17" s="11"/>
      <c r="F17" s="11"/>
      <c r="G17" s="11"/>
      <c r="H17" s="558"/>
      <c r="I17" s="558"/>
      <c r="J17" s="558"/>
      <c r="K17" s="558"/>
      <c r="L17" s="558"/>
      <c r="M17" s="558"/>
      <c r="N17" s="11"/>
      <c r="O17" s="11"/>
      <c r="P17" s="11"/>
    </row>
    <row r="18" spans="1:16" ht="29.25" customHeight="1">
      <c r="A18" s="386"/>
      <c r="B18" s="556"/>
      <c r="C18" s="557"/>
      <c r="D18" s="558"/>
      <c r="E18" s="11"/>
      <c r="F18" s="11"/>
      <c r="G18" s="11"/>
      <c r="H18" s="558"/>
      <c r="I18" s="558"/>
      <c r="J18" s="558"/>
      <c r="K18" s="558"/>
      <c r="L18" s="558"/>
      <c r="M18" s="558"/>
      <c r="N18" s="11"/>
      <c r="O18" s="11"/>
      <c r="P18" s="11"/>
    </row>
    <row r="19" spans="1:16" ht="12.75">
      <c r="A19" s="386"/>
      <c r="B19" s="556"/>
      <c r="C19" s="557"/>
      <c r="D19" s="558"/>
      <c r="E19" s="11"/>
      <c r="F19" s="11"/>
      <c r="G19" s="11"/>
      <c r="H19" s="558"/>
      <c r="I19" s="558"/>
      <c r="J19" s="558"/>
      <c r="K19" s="558"/>
      <c r="L19" s="558"/>
      <c r="M19" s="558"/>
      <c r="N19" s="11"/>
      <c r="O19" s="11"/>
      <c r="P19" s="11"/>
    </row>
    <row r="20" spans="1:16" ht="12.75">
      <c r="A20" s="386"/>
      <c r="B20" s="556"/>
      <c r="C20" s="557"/>
      <c r="D20" s="558"/>
      <c r="E20" s="11"/>
      <c r="F20" s="11"/>
      <c r="G20" s="11"/>
      <c r="H20" s="558"/>
      <c r="I20" s="558"/>
      <c r="J20" s="558"/>
      <c r="K20" s="558"/>
      <c r="L20" s="558"/>
      <c r="M20" s="558"/>
      <c r="N20" s="11"/>
      <c r="O20" s="11"/>
      <c r="P20" s="11"/>
    </row>
    <row r="21" spans="1:10" ht="12.75" customHeight="1">
      <c r="A21" s="386"/>
      <c r="B21" s="384"/>
      <c r="C21" s="387"/>
      <c r="D21" s="387"/>
      <c r="E21" s="387"/>
      <c r="F21" s="387"/>
      <c r="G21" s="374"/>
      <c r="H21" s="374"/>
      <c r="I21" s="374"/>
      <c r="J21" s="374"/>
    </row>
    <row r="22" spans="1:10" ht="12.75" customHeight="1">
      <c r="A22" s="386"/>
      <c r="B22" s="384"/>
      <c r="C22" s="387"/>
      <c r="D22" s="387"/>
      <c r="E22" s="387"/>
      <c r="F22" s="387"/>
      <c r="G22" s="374"/>
      <c r="H22" s="374"/>
      <c r="I22" s="374"/>
      <c r="J22" s="374"/>
    </row>
    <row r="23" spans="1:17" ht="12.75" customHeight="1">
      <c r="A23" s="200"/>
      <c r="B23" s="200"/>
      <c r="C23" s="200"/>
      <c r="D23" s="200"/>
      <c r="E23" s="200"/>
      <c r="F23" s="200"/>
      <c r="G23" s="200"/>
      <c r="H23" s="200"/>
      <c r="I23" s="200"/>
      <c r="J23" s="200"/>
      <c r="Q23" s="555"/>
    </row>
    <row r="24" spans="1:10" ht="12.75">
      <c r="A24" s="200"/>
      <c r="B24" s="200"/>
      <c r="C24" s="200"/>
      <c r="D24" s="200"/>
      <c r="E24" s="200"/>
      <c r="F24" s="200"/>
      <c r="G24" s="200"/>
      <c r="H24" s="200"/>
      <c r="I24" s="200"/>
      <c r="J24" s="200"/>
    </row>
    <row r="25" spans="1:16" ht="12.75">
      <c r="A25" s="200"/>
      <c r="B25" s="200"/>
      <c r="C25" s="200"/>
      <c r="D25" s="200"/>
      <c r="E25" s="212"/>
      <c r="F25" s="212"/>
      <c r="G25" s="212"/>
      <c r="H25" s="212"/>
      <c r="I25" s="212"/>
      <c r="J25" s="212"/>
      <c r="O25" s="857" t="s">
        <v>13</v>
      </c>
      <c r="P25" s="857"/>
    </row>
    <row r="26" spans="1:16" ht="12.75">
      <c r="A26" s="200"/>
      <c r="B26" s="200"/>
      <c r="C26" s="200"/>
      <c r="D26" s="200"/>
      <c r="E26" s="212"/>
      <c r="F26" s="212"/>
      <c r="G26" s="212"/>
      <c r="H26" s="212"/>
      <c r="I26" s="212"/>
      <c r="J26" s="212"/>
      <c r="N26" s="857" t="s">
        <v>14</v>
      </c>
      <c r="O26" s="857"/>
      <c r="P26" s="857"/>
    </row>
    <row r="27" spans="1:16" ht="12.75">
      <c r="A27" s="200"/>
      <c r="B27" s="200"/>
      <c r="C27" s="200"/>
      <c r="D27" s="200"/>
      <c r="E27" s="212"/>
      <c r="F27" s="212"/>
      <c r="G27" s="212"/>
      <c r="H27" s="212"/>
      <c r="I27" s="212"/>
      <c r="J27" s="212"/>
      <c r="L27" s="857" t="s">
        <v>89</v>
      </c>
      <c r="M27" s="857"/>
      <c r="N27" s="857"/>
      <c r="O27" s="857"/>
      <c r="P27" s="857"/>
    </row>
    <row r="28" spans="1:14" ht="12.75">
      <c r="A28" s="200" t="s">
        <v>12</v>
      </c>
      <c r="B28" s="200"/>
      <c r="C28" s="200"/>
      <c r="D28" s="200"/>
      <c r="E28" s="205"/>
      <c r="F28" s="205"/>
      <c r="G28" s="205"/>
      <c r="H28" s="205"/>
      <c r="I28" s="200"/>
      <c r="J28" s="200"/>
      <c r="N28" s="205" t="s">
        <v>86</v>
      </c>
    </row>
  </sheetData>
  <sheetProtection/>
  <mergeCells count="13">
    <mergeCell ref="N26:P26"/>
    <mergeCell ref="L27:P27"/>
    <mergeCell ref="E1:F1"/>
    <mergeCell ref="I1:J1"/>
    <mergeCell ref="A9:A10"/>
    <mergeCell ref="A2:P2"/>
    <mergeCell ref="A3:P3"/>
    <mergeCell ref="B9:B10"/>
    <mergeCell ref="C9:C10"/>
    <mergeCell ref="D9:D10"/>
    <mergeCell ref="A4:P4"/>
    <mergeCell ref="E9:P9"/>
    <mergeCell ref="O25:P25"/>
  </mergeCells>
  <printOptions horizontalCentered="1" verticalCentered="1"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9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2">
      <selection activeCell="H5" sqref="H5:M5"/>
    </sheetView>
  </sheetViews>
  <sheetFormatPr defaultColWidth="9.140625" defaultRowHeight="12.75"/>
  <cols>
    <col min="13" max="13" width="11.7109375" style="0" customWidth="1"/>
  </cols>
  <sheetData>
    <row r="1" spans="3:13" ht="18">
      <c r="C1" s="746" t="s">
        <v>0</v>
      </c>
      <c r="D1" s="746"/>
      <c r="E1" s="746"/>
      <c r="F1" s="746"/>
      <c r="G1" s="746"/>
      <c r="H1" s="746"/>
      <c r="I1" s="746"/>
      <c r="J1" s="220"/>
      <c r="K1" s="220"/>
      <c r="L1" s="933" t="s">
        <v>694</v>
      </c>
      <c r="M1" s="933"/>
    </row>
    <row r="2" spans="2:13" ht="21">
      <c r="B2" s="842" t="s">
        <v>753</v>
      </c>
      <c r="C2" s="842"/>
      <c r="D2" s="842"/>
      <c r="E2" s="842"/>
      <c r="F2" s="842"/>
      <c r="G2" s="842"/>
      <c r="H2" s="842"/>
      <c r="I2" s="842"/>
      <c r="J2" s="842"/>
      <c r="K2" s="842"/>
      <c r="L2" s="842"/>
      <c r="M2" s="221"/>
    </row>
    <row r="3" spans="3:13" ht="21"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</row>
    <row r="4" spans="1:13" ht="21">
      <c r="A4" s="960" t="s">
        <v>695</v>
      </c>
      <c r="B4" s="960"/>
      <c r="C4" s="960"/>
      <c r="D4" s="960"/>
      <c r="E4" s="960"/>
      <c r="F4" s="960"/>
      <c r="G4" s="960"/>
      <c r="H4" s="960"/>
      <c r="I4" s="960"/>
      <c r="J4" s="960"/>
      <c r="K4" s="960"/>
      <c r="L4" s="960"/>
      <c r="M4" s="960"/>
    </row>
    <row r="5" spans="1:13" ht="12.75">
      <c r="A5" s="961" t="s">
        <v>696</v>
      </c>
      <c r="B5" s="961"/>
      <c r="C5" s="961"/>
      <c r="D5" s="961"/>
      <c r="E5" s="961"/>
      <c r="F5" s="961"/>
      <c r="G5" s="961"/>
      <c r="H5" s="749" t="s">
        <v>899</v>
      </c>
      <c r="I5" s="749"/>
      <c r="J5" s="749"/>
      <c r="K5" s="749"/>
      <c r="L5" s="749"/>
      <c r="M5" s="749"/>
    </row>
    <row r="6" spans="1:13" ht="12.75">
      <c r="A6" s="843" t="s">
        <v>76</v>
      </c>
      <c r="B6" s="843" t="s">
        <v>319</v>
      </c>
      <c r="C6" s="962" t="s">
        <v>462</v>
      </c>
      <c r="D6" s="963"/>
      <c r="E6" s="963"/>
      <c r="F6" s="963"/>
      <c r="G6" s="964"/>
      <c r="H6" s="840" t="s">
        <v>459</v>
      </c>
      <c r="I6" s="840"/>
      <c r="J6" s="840"/>
      <c r="K6" s="840"/>
      <c r="L6" s="840"/>
      <c r="M6" s="843" t="s">
        <v>320</v>
      </c>
    </row>
    <row r="7" spans="1:13" ht="12.75">
      <c r="A7" s="844"/>
      <c r="B7" s="844"/>
      <c r="C7" s="965"/>
      <c r="D7" s="966"/>
      <c r="E7" s="966"/>
      <c r="F7" s="966"/>
      <c r="G7" s="967"/>
      <c r="H7" s="840"/>
      <c r="I7" s="840"/>
      <c r="J7" s="840"/>
      <c r="K7" s="840"/>
      <c r="L7" s="840"/>
      <c r="M7" s="844"/>
    </row>
    <row r="8" spans="1:13" ht="12.75">
      <c r="A8" s="844"/>
      <c r="B8" s="844"/>
      <c r="C8" s="965"/>
      <c r="D8" s="966"/>
      <c r="E8" s="966"/>
      <c r="F8" s="966"/>
      <c r="G8" s="967"/>
      <c r="H8" s="840"/>
      <c r="I8" s="840"/>
      <c r="J8" s="840"/>
      <c r="K8" s="840"/>
      <c r="L8" s="840"/>
      <c r="M8" s="844"/>
    </row>
    <row r="9" spans="1:13" ht="71.25">
      <c r="A9" s="845"/>
      <c r="B9" s="845"/>
      <c r="C9" s="226" t="s">
        <v>321</v>
      </c>
      <c r="D9" s="226" t="s">
        <v>322</v>
      </c>
      <c r="E9" s="226" t="s">
        <v>323</v>
      </c>
      <c r="F9" s="226" t="s">
        <v>324</v>
      </c>
      <c r="G9" s="372" t="s">
        <v>325</v>
      </c>
      <c r="H9" s="371" t="s">
        <v>458</v>
      </c>
      <c r="I9" s="371" t="s">
        <v>463</v>
      </c>
      <c r="J9" s="371" t="s">
        <v>460</v>
      </c>
      <c r="K9" s="371" t="s">
        <v>461</v>
      </c>
      <c r="L9" s="371" t="s">
        <v>49</v>
      </c>
      <c r="M9" s="845"/>
    </row>
    <row r="10" spans="1:13" ht="15">
      <c r="A10" s="227">
        <v>1</v>
      </c>
      <c r="B10" s="227">
        <v>2</v>
      </c>
      <c r="C10" s="227">
        <v>3</v>
      </c>
      <c r="D10" s="227">
        <v>4</v>
      </c>
      <c r="E10" s="227">
        <v>5</v>
      </c>
      <c r="F10" s="227">
        <v>6</v>
      </c>
      <c r="G10" s="227">
        <v>7</v>
      </c>
      <c r="H10" s="227">
        <v>8</v>
      </c>
      <c r="I10" s="227">
        <v>9</v>
      </c>
      <c r="J10" s="227">
        <v>10</v>
      </c>
      <c r="K10" s="227">
        <v>11</v>
      </c>
      <c r="L10" s="227">
        <v>12</v>
      </c>
      <c r="M10" s="227">
        <v>13</v>
      </c>
    </row>
    <row r="11" spans="1:13" ht="23.25" customHeight="1">
      <c r="A11" s="288">
        <v>1</v>
      </c>
      <c r="B11" s="364" t="s">
        <v>641</v>
      </c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</row>
    <row r="12" spans="1:13" ht="23.25" customHeight="1">
      <c r="A12" s="288">
        <v>2</v>
      </c>
      <c r="B12" s="364" t="s">
        <v>642</v>
      </c>
      <c r="C12" s="287"/>
      <c r="D12" s="954" t="s">
        <v>751</v>
      </c>
      <c r="E12" s="955"/>
      <c r="F12" s="955"/>
      <c r="G12" s="955"/>
      <c r="H12" s="955"/>
      <c r="I12" s="955"/>
      <c r="J12" s="955"/>
      <c r="K12" s="956"/>
      <c r="L12" s="287"/>
      <c r="M12" s="287"/>
    </row>
    <row r="13" spans="1:13" ht="22.5" customHeight="1">
      <c r="A13" s="288">
        <v>3</v>
      </c>
      <c r="B13" s="364" t="s">
        <v>643</v>
      </c>
      <c r="C13" s="287"/>
      <c r="D13" s="957"/>
      <c r="E13" s="958"/>
      <c r="F13" s="958"/>
      <c r="G13" s="958"/>
      <c r="H13" s="958"/>
      <c r="I13" s="958"/>
      <c r="J13" s="958"/>
      <c r="K13" s="959"/>
      <c r="L13" s="287"/>
      <c r="M13" s="287"/>
    </row>
    <row r="14" spans="1:13" ht="27" customHeight="1">
      <c r="A14" s="288">
        <v>4</v>
      </c>
      <c r="B14" s="364" t="s">
        <v>644</v>
      </c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</row>
    <row r="15" spans="1:13" ht="21" customHeight="1">
      <c r="A15" s="288"/>
      <c r="B15" s="296" t="s">
        <v>634</v>
      </c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</row>
    <row r="16" spans="1:13" ht="15">
      <c r="A16" s="388"/>
      <c r="B16" s="384"/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89"/>
    </row>
    <row r="17" spans="1:13" ht="15">
      <c r="A17" s="388"/>
      <c r="B17" s="384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</row>
    <row r="18" spans="1:13" ht="15">
      <c r="A18" s="388"/>
      <c r="B18" s="384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</row>
    <row r="19" spans="1:13" ht="15">
      <c r="A19" s="388"/>
      <c r="B19" s="384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</row>
    <row r="20" spans="1:13" ht="15">
      <c r="A20" s="388"/>
      <c r="B20" s="384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</row>
    <row r="21" spans="1:13" ht="15">
      <c r="A21" s="388"/>
      <c r="B21" s="384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</row>
    <row r="22" spans="2:6" ht="12.75">
      <c r="B22" s="229"/>
      <c r="C22" s="968"/>
      <c r="D22" s="968"/>
      <c r="E22" s="968"/>
      <c r="F22" s="968"/>
    </row>
    <row r="24" spans="1:12" ht="12.75">
      <c r="A24" s="200"/>
      <c r="B24" s="200"/>
      <c r="C24" s="200"/>
      <c r="D24" s="200"/>
      <c r="I24" s="201"/>
      <c r="J24" s="201"/>
      <c r="K24" s="857" t="s">
        <v>13</v>
      </c>
      <c r="L24" s="857"/>
    </row>
    <row r="25" spans="1:13" ht="12.75">
      <c r="A25" s="200"/>
      <c r="B25" s="200"/>
      <c r="C25" s="200"/>
      <c r="D25" s="200"/>
      <c r="G25" s="744" t="s">
        <v>14</v>
      </c>
      <c r="H25" s="744"/>
      <c r="I25" s="744"/>
      <c r="J25" s="744"/>
      <c r="K25" s="744"/>
      <c r="L25" s="744"/>
      <c r="M25" s="744"/>
    </row>
    <row r="26" spans="1:13" ht="12.75">
      <c r="A26" s="200"/>
      <c r="B26" s="200"/>
      <c r="C26" s="200"/>
      <c r="D26" s="200"/>
      <c r="G26" s="857" t="s">
        <v>89</v>
      </c>
      <c r="H26" s="857"/>
      <c r="I26" s="857"/>
      <c r="J26" s="857"/>
      <c r="K26" s="857"/>
      <c r="L26" s="857"/>
      <c r="M26" s="857"/>
    </row>
    <row r="27" spans="1:12" ht="12.75">
      <c r="A27" s="200" t="s">
        <v>12</v>
      </c>
      <c r="C27" s="200"/>
      <c r="D27" s="200"/>
      <c r="G27" s="745" t="s">
        <v>86</v>
      </c>
      <c r="H27" s="745"/>
      <c r="I27" s="202"/>
      <c r="J27" s="202"/>
      <c r="K27" s="202"/>
      <c r="L27" s="202"/>
    </row>
  </sheetData>
  <sheetProtection/>
  <mergeCells count="17">
    <mergeCell ref="K24:L24"/>
    <mergeCell ref="G25:M25"/>
    <mergeCell ref="G26:M26"/>
    <mergeCell ref="G27:H27"/>
    <mergeCell ref="A6:A9"/>
    <mergeCell ref="B6:B9"/>
    <mergeCell ref="C6:G8"/>
    <mergeCell ref="H6:L8"/>
    <mergeCell ref="M6:M9"/>
    <mergeCell ref="C22:F22"/>
    <mergeCell ref="D12:K13"/>
    <mergeCell ref="C1:I1"/>
    <mergeCell ref="L1:M1"/>
    <mergeCell ref="B2:L2"/>
    <mergeCell ref="A4:M4"/>
    <mergeCell ref="A5:G5"/>
    <mergeCell ref="H5:M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view="pageBreakPreview" zoomScale="90" zoomScaleSheetLayoutView="90" zoomScalePageLayoutView="0" workbookViewId="0" topLeftCell="A1">
      <selection activeCell="E22" sqref="E22"/>
    </sheetView>
  </sheetViews>
  <sheetFormatPr defaultColWidth="9.140625" defaultRowHeight="12.75"/>
  <cols>
    <col min="1" max="1" width="36.00390625" style="0" customWidth="1"/>
    <col min="2" max="2" width="25.7109375" style="0" customWidth="1"/>
    <col min="3" max="3" width="21.8515625" style="0" customWidth="1"/>
    <col min="4" max="4" width="22.57421875" style="0" customWidth="1"/>
    <col min="5" max="5" width="19.421875" style="0" customWidth="1"/>
    <col min="6" max="6" width="17.421875" style="0" customWidth="1"/>
  </cols>
  <sheetData>
    <row r="1" spans="1:12" ht="18">
      <c r="A1" s="746" t="s">
        <v>0</v>
      </c>
      <c r="B1" s="746"/>
      <c r="C1" s="746"/>
      <c r="D1" s="746"/>
      <c r="E1" s="746"/>
      <c r="F1" s="230" t="s">
        <v>736</v>
      </c>
      <c r="G1" s="220"/>
      <c r="H1" s="220"/>
      <c r="I1" s="220"/>
      <c r="J1" s="220"/>
      <c r="K1" s="220"/>
      <c r="L1" s="220"/>
    </row>
    <row r="2" spans="1:12" ht="21">
      <c r="A2" s="842" t="s">
        <v>753</v>
      </c>
      <c r="B2" s="842"/>
      <c r="C2" s="842"/>
      <c r="D2" s="842"/>
      <c r="E2" s="842"/>
      <c r="F2" s="842"/>
      <c r="G2" s="221"/>
      <c r="H2" s="221"/>
      <c r="I2" s="221"/>
      <c r="J2" s="221"/>
      <c r="K2" s="221"/>
      <c r="L2" s="221"/>
    </row>
    <row r="3" spans="1:6" ht="12.75">
      <c r="A3" s="151"/>
      <c r="B3" s="151"/>
      <c r="C3" s="151"/>
      <c r="D3" s="151"/>
      <c r="E3" s="151"/>
      <c r="F3" s="151"/>
    </row>
    <row r="4" spans="1:7" ht="18.75">
      <c r="A4" s="969" t="s">
        <v>737</v>
      </c>
      <c r="B4" s="969"/>
      <c r="C4" s="969"/>
      <c r="D4" s="969"/>
      <c r="E4" s="969"/>
      <c r="F4" s="969"/>
      <c r="G4" s="969"/>
    </row>
    <row r="5" spans="1:7" ht="18.75">
      <c r="A5" s="195" t="s">
        <v>653</v>
      </c>
      <c r="B5" s="231"/>
      <c r="C5" s="231"/>
      <c r="D5" s="231"/>
      <c r="E5" s="231"/>
      <c r="F5" s="231"/>
      <c r="G5" s="231"/>
    </row>
    <row r="6" spans="1:6" ht="31.5">
      <c r="A6" s="232"/>
      <c r="B6" s="233" t="s">
        <v>349</v>
      </c>
      <c r="C6" s="233" t="s">
        <v>350</v>
      </c>
      <c r="D6" s="233" t="s">
        <v>351</v>
      </c>
      <c r="E6" s="234"/>
      <c r="F6" s="234"/>
    </row>
    <row r="7" spans="1:6" ht="15">
      <c r="A7" s="235" t="s">
        <v>352</v>
      </c>
      <c r="B7" s="242" t="s">
        <v>674</v>
      </c>
      <c r="C7" s="242" t="s">
        <v>674</v>
      </c>
      <c r="D7" s="242" t="s">
        <v>674</v>
      </c>
      <c r="E7" s="234"/>
      <c r="F7" s="234"/>
    </row>
    <row r="8" spans="1:6" ht="13.5" customHeight="1">
      <c r="A8" s="235" t="s">
        <v>353</v>
      </c>
      <c r="B8" s="242" t="s">
        <v>674</v>
      </c>
      <c r="C8" s="242" t="s">
        <v>674</v>
      </c>
      <c r="D8" s="242" t="s">
        <v>674</v>
      </c>
      <c r="E8" s="234"/>
      <c r="F8" s="234"/>
    </row>
    <row r="9" spans="1:6" ht="13.5" customHeight="1">
      <c r="A9" s="235" t="s">
        <v>354</v>
      </c>
      <c r="B9" s="242"/>
      <c r="C9" s="242"/>
      <c r="D9" s="242"/>
      <c r="E9" s="234"/>
      <c r="F9" s="234"/>
    </row>
    <row r="10" spans="1:6" ht="13.5" customHeight="1">
      <c r="A10" s="236" t="s">
        <v>355</v>
      </c>
      <c r="B10" s="242" t="s">
        <v>675</v>
      </c>
      <c r="C10" s="242" t="s">
        <v>675</v>
      </c>
      <c r="D10" s="242" t="s">
        <v>675</v>
      </c>
      <c r="E10" s="234"/>
      <c r="F10" s="234"/>
    </row>
    <row r="11" spans="1:6" ht="13.5" customHeight="1">
      <c r="A11" s="236" t="s">
        <v>356</v>
      </c>
      <c r="B11" s="242" t="s">
        <v>674</v>
      </c>
      <c r="C11" s="242" t="s">
        <v>674</v>
      </c>
      <c r="D11" s="242" t="s">
        <v>674</v>
      </c>
      <c r="E11" s="234"/>
      <c r="F11" s="234"/>
    </row>
    <row r="12" spans="1:6" ht="13.5" customHeight="1">
      <c r="A12" s="236" t="s">
        <v>357</v>
      </c>
      <c r="B12" s="242"/>
      <c r="C12" s="242"/>
      <c r="D12" s="242"/>
      <c r="E12" s="234"/>
      <c r="F12" s="234"/>
    </row>
    <row r="13" spans="1:6" ht="13.5" customHeight="1">
      <c r="A13" s="236" t="s">
        <v>358</v>
      </c>
      <c r="B13" s="242" t="s">
        <v>674</v>
      </c>
      <c r="C13" s="242" t="s">
        <v>674</v>
      </c>
      <c r="D13" s="242" t="s">
        <v>674</v>
      </c>
      <c r="E13" s="234"/>
      <c r="F13" s="234"/>
    </row>
    <row r="14" spans="1:6" ht="13.5" customHeight="1">
      <c r="A14" s="236" t="s">
        <v>359</v>
      </c>
      <c r="B14" s="242" t="s">
        <v>674</v>
      </c>
      <c r="C14" s="242" t="s">
        <v>674</v>
      </c>
      <c r="D14" s="242" t="s">
        <v>674</v>
      </c>
      <c r="E14" s="234"/>
      <c r="F14" s="234"/>
    </row>
    <row r="15" spans="1:6" ht="13.5" customHeight="1">
      <c r="A15" s="236" t="s">
        <v>360</v>
      </c>
      <c r="B15" s="242" t="s">
        <v>674</v>
      </c>
      <c r="C15" s="242" t="s">
        <v>674</v>
      </c>
      <c r="D15" s="242" t="s">
        <v>674</v>
      </c>
      <c r="E15" s="234"/>
      <c r="F15" s="234"/>
    </row>
    <row r="16" spans="1:6" ht="13.5" customHeight="1">
      <c r="A16" s="236" t="s">
        <v>361</v>
      </c>
      <c r="B16" s="242" t="s">
        <v>674</v>
      </c>
      <c r="C16" s="242" t="s">
        <v>674</v>
      </c>
      <c r="D16" s="242" t="s">
        <v>674</v>
      </c>
      <c r="E16" s="234"/>
      <c r="F16" s="234"/>
    </row>
    <row r="17" spans="1:6" ht="13.5" customHeight="1">
      <c r="A17" s="236" t="s">
        <v>362</v>
      </c>
      <c r="B17" s="242" t="s">
        <v>674</v>
      </c>
      <c r="C17" s="242" t="s">
        <v>674</v>
      </c>
      <c r="D17" s="242" t="s">
        <v>674</v>
      </c>
      <c r="E17" s="234"/>
      <c r="F17" s="234"/>
    </row>
    <row r="18" spans="1:6" ht="13.5" customHeight="1">
      <c r="A18" s="237"/>
      <c r="B18" s="238"/>
      <c r="C18" s="238"/>
      <c r="D18" s="238"/>
      <c r="E18" s="234"/>
      <c r="F18" s="234"/>
    </row>
    <row r="19" spans="1:7" ht="13.5" customHeight="1">
      <c r="A19" s="970" t="s">
        <v>363</v>
      </c>
      <c r="B19" s="970"/>
      <c r="C19" s="970"/>
      <c r="D19" s="970"/>
      <c r="E19" s="970"/>
      <c r="F19" s="970"/>
      <c r="G19" s="970"/>
    </row>
    <row r="20" spans="1:7" ht="15">
      <c r="A20" s="234"/>
      <c r="B20" s="234"/>
      <c r="C20" s="234"/>
      <c r="D20" s="234"/>
      <c r="E20" s="749" t="s">
        <v>899</v>
      </c>
      <c r="F20" s="749"/>
      <c r="G20" s="749"/>
    </row>
    <row r="21" spans="1:6" ht="45.75" customHeight="1">
      <c r="A21" s="224" t="s">
        <v>465</v>
      </c>
      <c r="B21" s="224" t="s">
        <v>3</v>
      </c>
      <c r="C21" s="239" t="s">
        <v>364</v>
      </c>
      <c r="D21" s="240" t="s">
        <v>365</v>
      </c>
      <c r="E21" s="224" t="s">
        <v>366</v>
      </c>
      <c r="F21" s="224" t="s">
        <v>367</v>
      </c>
    </row>
    <row r="22" spans="1:6" ht="15">
      <c r="A22" s="235" t="s">
        <v>368</v>
      </c>
      <c r="B22" s="242">
        <v>0</v>
      </c>
      <c r="C22" s="242">
        <v>0</v>
      </c>
      <c r="D22" s="242">
        <v>0</v>
      </c>
      <c r="E22" s="242">
        <v>0</v>
      </c>
      <c r="F22" s="241"/>
    </row>
    <row r="23" spans="1:6" ht="15">
      <c r="A23" s="235" t="s">
        <v>369</v>
      </c>
      <c r="B23" s="242">
        <v>0</v>
      </c>
      <c r="C23" s="242">
        <v>0</v>
      </c>
      <c r="D23" s="242">
        <v>0</v>
      </c>
      <c r="E23" s="242">
        <v>0</v>
      </c>
      <c r="F23" s="241"/>
    </row>
    <row r="24" spans="1:6" ht="15">
      <c r="A24" s="235" t="s">
        <v>370</v>
      </c>
      <c r="B24" s="242">
        <v>0</v>
      </c>
      <c r="C24" s="242">
        <v>0</v>
      </c>
      <c r="D24" s="242">
        <v>0</v>
      </c>
      <c r="E24" s="242">
        <v>0</v>
      </c>
      <c r="F24" s="241"/>
    </row>
    <row r="25" spans="1:6" ht="25.5">
      <c r="A25" s="235" t="s">
        <v>371</v>
      </c>
      <c r="B25" s="242">
        <v>0</v>
      </c>
      <c r="C25" s="242">
        <v>0</v>
      </c>
      <c r="D25" s="242">
        <v>0</v>
      </c>
      <c r="E25" s="242">
        <v>0</v>
      </c>
      <c r="F25" s="241"/>
    </row>
    <row r="26" spans="1:6" ht="32.25" customHeight="1">
      <c r="A26" s="235" t="s">
        <v>372</v>
      </c>
      <c r="B26" s="242" t="s">
        <v>640</v>
      </c>
      <c r="C26" s="242" t="s">
        <v>640</v>
      </c>
      <c r="D26" s="242" t="s">
        <v>640</v>
      </c>
      <c r="E26" s="242" t="s">
        <v>640</v>
      </c>
      <c r="F26" s="241"/>
    </row>
    <row r="27" spans="1:6" ht="15">
      <c r="A27" s="235" t="s">
        <v>373</v>
      </c>
      <c r="B27" s="242">
        <v>0</v>
      </c>
      <c r="C27" s="242">
        <v>0</v>
      </c>
      <c r="D27" s="242">
        <v>0</v>
      </c>
      <c r="E27" s="242">
        <v>0</v>
      </c>
      <c r="F27" s="241"/>
    </row>
    <row r="28" spans="1:6" ht="15">
      <c r="A28" s="235" t="s">
        <v>374</v>
      </c>
      <c r="B28" s="242">
        <v>0</v>
      </c>
      <c r="C28" s="242">
        <v>0</v>
      </c>
      <c r="D28" s="242">
        <v>0</v>
      </c>
      <c r="E28" s="242">
        <v>0</v>
      </c>
      <c r="F28" s="241"/>
    </row>
    <row r="29" spans="1:6" ht="15">
      <c r="A29" s="235" t="s">
        <v>375</v>
      </c>
      <c r="B29" s="242">
        <v>0</v>
      </c>
      <c r="C29" s="242">
        <v>0</v>
      </c>
      <c r="D29" s="242">
        <v>0</v>
      </c>
      <c r="E29" s="242">
        <v>0</v>
      </c>
      <c r="F29" s="241"/>
    </row>
    <row r="30" spans="1:6" ht="15">
      <c r="A30" s="235" t="s">
        <v>376</v>
      </c>
      <c r="B30" s="242">
        <v>0</v>
      </c>
      <c r="C30" s="242">
        <v>0</v>
      </c>
      <c r="D30" s="242">
        <v>0</v>
      </c>
      <c r="E30" s="242">
        <v>0</v>
      </c>
      <c r="F30" s="241"/>
    </row>
    <row r="31" spans="1:6" ht="15">
      <c r="A31" s="235" t="s">
        <v>377</v>
      </c>
      <c r="B31" s="242">
        <v>0</v>
      </c>
      <c r="C31" s="242">
        <v>0</v>
      </c>
      <c r="D31" s="242">
        <v>0</v>
      </c>
      <c r="E31" s="242">
        <v>0</v>
      </c>
      <c r="F31" s="241"/>
    </row>
    <row r="32" spans="1:6" ht="15">
      <c r="A32" s="235" t="s">
        <v>378</v>
      </c>
      <c r="B32" s="242">
        <v>0</v>
      </c>
      <c r="C32" s="242">
        <v>0</v>
      </c>
      <c r="D32" s="242">
        <v>0</v>
      </c>
      <c r="E32" s="242">
        <v>0</v>
      </c>
      <c r="F32" s="241"/>
    </row>
    <row r="33" spans="1:6" ht="15">
      <c r="A33" s="235" t="s">
        <v>379</v>
      </c>
      <c r="B33" s="242">
        <v>0</v>
      </c>
      <c r="C33" s="242">
        <v>0</v>
      </c>
      <c r="D33" s="242">
        <v>0</v>
      </c>
      <c r="E33" s="242">
        <v>0</v>
      </c>
      <c r="F33" s="241"/>
    </row>
    <row r="34" spans="1:6" ht="15">
      <c r="A34" s="235" t="s">
        <v>380</v>
      </c>
      <c r="B34" s="242">
        <v>0</v>
      </c>
      <c r="C34" s="242">
        <v>0</v>
      </c>
      <c r="D34" s="242">
        <v>0</v>
      </c>
      <c r="E34" s="242">
        <v>0</v>
      </c>
      <c r="F34" s="241"/>
    </row>
    <row r="35" spans="1:6" ht="15">
      <c r="A35" s="235" t="s">
        <v>381</v>
      </c>
      <c r="B35" s="242">
        <v>0</v>
      </c>
      <c r="C35" s="242">
        <v>0</v>
      </c>
      <c r="D35" s="242">
        <v>0</v>
      </c>
      <c r="E35" s="242">
        <v>0</v>
      </c>
      <c r="F35" s="241"/>
    </row>
    <row r="36" spans="1:6" ht="15">
      <c r="A36" s="235" t="s">
        <v>382</v>
      </c>
      <c r="B36" s="242">
        <v>0</v>
      </c>
      <c r="C36" s="242">
        <v>0</v>
      </c>
      <c r="D36" s="242">
        <v>0</v>
      </c>
      <c r="E36" s="242">
        <v>0</v>
      </c>
      <c r="F36" s="241"/>
    </row>
    <row r="37" spans="1:6" ht="15">
      <c r="A37" s="235" t="s">
        <v>383</v>
      </c>
      <c r="B37" s="242">
        <v>0</v>
      </c>
      <c r="C37" s="242">
        <v>0</v>
      </c>
      <c r="D37" s="242">
        <v>0</v>
      </c>
      <c r="E37" s="242">
        <v>0</v>
      </c>
      <c r="F37" s="241"/>
    </row>
    <row r="38" spans="1:6" ht="15">
      <c r="A38" s="235" t="s">
        <v>49</v>
      </c>
      <c r="B38" s="242">
        <v>0</v>
      </c>
      <c r="C38" s="242">
        <v>0</v>
      </c>
      <c r="D38" s="242">
        <v>0</v>
      </c>
      <c r="E38" s="242">
        <v>0</v>
      </c>
      <c r="F38" s="241"/>
    </row>
    <row r="39" spans="1:6" ht="15">
      <c r="A39" s="242" t="s">
        <v>19</v>
      </c>
      <c r="B39" s="242">
        <f>SUM(B22:B38)</f>
        <v>0</v>
      </c>
      <c r="C39" s="242">
        <f>SUM(C22:C38)</f>
        <v>0</v>
      </c>
      <c r="D39" s="353">
        <f>SUM(D22:D38)</f>
        <v>0</v>
      </c>
      <c r="E39" s="354">
        <f>SUM(E22:E38)</f>
        <v>0</v>
      </c>
      <c r="F39" s="241"/>
    </row>
    <row r="43" ht="15" customHeight="1"/>
    <row r="44" ht="15" customHeight="1"/>
    <row r="45" ht="15" customHeight="1"/>
    <row r="48" ht="12.75" hidden="1"/>
    <row r="49" ht="12.75" customHeight="1"/>
    <row r="50" spans="4:7" ht="12.75" customHeight="1">
      <c r="D50" s="744" t="s">
        <v>13</v>
      </c>
      <c r="E50" s="744"/>
      <c r="F50" s="744"/>
      <c r="G50" s="744"/>
    </row>
    <row r="51" spans="1:7" ht="12.75">
      <c r="A51" s="200"/>
      <c r="B51" s="200"/>
      <c r="C51" s="200"/>
      <c r="D51" s="744"/>
      <c r="E51" s="744"/>
      <c r="F51" s="744"/>
      <c r="G51" s="744"/>
    </row>
    <row r="52" spans="1:7" ht="12.75">
      <c r="A52" s="200"/>
      <c r="B52" s="200"/>
      <c r="C52" s="200"/>
      <c r="D52" s="744" t="s">
        <v>14</v>
      </c>
      <c r="E52" s="744"/>
      <c r="F52" s="744"/>
      <c r="G52" s="744"/>
    </row>
    <row r="53" spans="1:7" ht="12.75">
      <c r="A53" s="200"/>
      <c r="B53" s="200"/>
      <c r="C53" s="200"/>
      <c r="D53" s="744" t="s">
        <v>89</v>
      </c>
      <c r="E53" s="744"/>
      <c r="F53" s="744"/>
      <c r="G53" s="744"/>
    </row>
    <row r="54" spans="1:7" ht="12.75">
      <c r="A54" s="200" t="s">
        <v>12</v>
      </c>
      <c r="C54" s="200"/>
      <c r="D54" s="202" t="s">
        <v>86</v>
      </c>
      <c r="E54" s="202"/>
      <c r="F54" s="202"/>
      <c r="G54" s="205"/>
    </row>
  </sheetData>
  <sheetProtection/>
  <mergeCells count="8">
    <mergeCell ref="D53:G53"/>
    <mergeCell ref="A1:E1"/>
    <mergeCell ref="A2:F2"/>
    <mergeCell ref="A4:G4"/>
    <mergeCell ref="A19:G19"/>
    <mergeCell ref="E20:G20"/>
    <mergeCell ref="D50:G51"/>
    <mergeCell ref="D52:G52"/>
  </mergeCells>
  <printOptions horizontalCentered="1"/>
  <pageMargins left="0.5118110236220472" right="0.5118110236220472" top="1.0236220472440944" bottom="0" header="0.31496062992125984" footer="0.31496062992125984"/>
  <pageSetup fitToHeight="1" fitToWidth="1" horizontalDpi="600" verticalDpi="600" orientation="landscape" paperSize="9" scale="62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J15"/>
  <sheetViews>
    <sheetView view="pageBreakPreview" zoomScale="90" zoomScaleSheetLayoutView="90" zoomScalePageLayoutView="0" workbookViewId="0" topLeftCell="A1">
      <selection activeCell="J22" sqref="J22"/>
    </sheetView>
  </sheetViews>
  <sheetFormatPr defaultColWidth="9.140625" defaultRowHeight="12.75"/>
  <sheetData>
    <row r="2" ht="12.75">
      <c r="B2" s="13"/>
    </row>
    <row r="4" spans="1:10" ht="12.75" customHeight="1">
      <c r="A4" s="971" t="s">
        <v>788</v>
      </c>
      <c r="B4" s="971"/>
      <c r="C4" s="971"/>
      <c r="D4" s="971"/>
      <c r="E4" s="971"/>
      <c r="F4" s="971"/>
      <c r="G4" s="971"/>
      <c r="H4" s="971"/>
      <c r="I4" s="971"/>
      <c r="J4" s="971"/>
    </row>
    <row r="5" spans="1:10" ht="12.75" customHeight="1">
      <c r="A5" s="971"/>
      <c r="B5" s="971"/>
      <c r="C5" s="971"/>
      <c r="D5" s="971"/>
      <c r="E5" s="971"/>
      <c r="F5" s="971"/>
      <c r="G5" s="971"/>
      <c r="H5" s="971"/>
      <c r="I5" s="971"/>
      <c r="J5" s="971"/>
    </row>
    <row r="6" spans="1:10" ht="12.75" customHeight="1">
      <c r="A6" s="971"/>
      <c r="B6" s="971"/>
      <c r="C6" s="971"/>
      <c r="D6" s="971"/>
      <c r="E6" s="971"/>
      <c r="F6" s="971"/>
      <c r="G6" s="971"/>
      <c r="H6" s="971"/>
      <c r="I6" s="971"/>
      <c r="J6" s="971"/>
    </row>
    <row r="7" spans="1:10" ht="12.75" customHeight="1">
      <c r="A7" s="971"/>
      <c r="B7" s="971"/>
      <c r="C7" s="971"/>
      <c r="D7" s="971"/>
      <c r="E7" s="971"/>
      <c r="F7" s="971"/>
      <c r="G7" s="971"/>
      <c r="H7" s="971"/>
      <c r="I7" s="971"/>
      <c r="J7" s="971"/>
    </row>
    <row r="8" spans="1:10" ht="12.75" customHeight="1">
      <c r="A8" s="971"/>
      <c r="B8" s="971"/>
      <c r="C8" s="971"/>
      <c r="D8" s="971"/>
      <c r="E8" s="971"/>
      <c r="F8" s="971"/>
      <c r="G8" s="971"/>
      <c r="H8" s="971"/>
      <c r="I8" s="971"/>
      <c r="J8" s="971"/>
    </row>
    <row r="9" spans="1:10" ht="12.75" customHeight="1">
      <c r="A9" s="971"/>
      <c r="B9" s="971"/>
      <c r="C9" s="971"/>
      <c r="D9" s="971"/>
      <c r="E9" s="971"/>
      <c r="F9" s="971"/>
      <c r="G9" s="971"/>
      <c r="H9" s="971"/>
      <c r="I9" s="971"/>
      <c r="J9" s="971"/>
    </row>
    <row r="10" spans="1:10" ht="12.75" customHeight="1">
      <c r="A10" s="971"/>
      <c r="B10" s="971"/>
      <c r="C10" s="971"/>
      <c r="D10" s="971"/>
      <c r="E10" s="971"/>
      <c r="F10" s="971"/>
      <c r="G10" s="971"/>
      <c r="H10" s="971"/>
      <c r="I10" s="971"/>
      <c r="J10" s="971"/>
    </row>
    <row r="11" spans="1:10" ht="12.75" customHeight="1">
      <c r="A11" s="971"/>
      <c r="B11" s="971"/>
      <c r="C11" s="971"/>
      <c r="D11" s="971"/>
      <c r="E11" s="971"/>
      <c r="F11" s="971"/>
      <c r="G11" s="971"/>
      <c r="H11" s="971"/>
      <c r="I11" s="971"/>
      <c r="J11" s="971"/>
    </row>
    <row r="12" spans="1:10" ht="12.75" customHeight="1">
      <c r="A12" s="971"/>
      <c r="B12" s="971"/>
      <c r="C12" s="971"/>
      <c r="D12" s="971"/>
      <c r="E12" s="971"/>
      <c r="F12" s="971"/>
      <c r="G12" s="971"/>
      <c r="H12" s="971"/>
      <c r="I12" s="971"/>
      <c r="J12" s="971"/>
    </row>
    <row r="13" spans="1:10" ht="12.75" customHeight="1">
      <c r="A13" s="971"/>
      <c r="B13" s="971"/>
      <c r="C13" s="971"/>
      <c r="D13" s="971"/>
      <c r="E13" s="971"/>
      <c r="F13" s="971"/>
      <c r="G13" s="971"/>
      <c r="H13" s="971"/>
      <c r="I13" s="971"/>
      <c r="J13" s="971"/>
    </row>
    <row r="14" spans="1:10" ht="12.75">
      <c r="A14" s="971"/>
      <c r="B14" s="971"/>
      <c r="C14" s="971"/>
      <c r="D14" s="971"/>
      <c r="E14" s="971"/>
      <c r="F14" s="971"/>
      <c r="G14" s="971"/>
      <c r="H14" s="971"/>
      <c r="I14" s="971"/>
      <c r="J14" s="971"/>
    </row>
    <row r="15" spans="1:10" ht="49.5" customHeight="1">
      <c r="A15" s="971"/>
      <c r="B15" s="971"/>
      <c r="C15" s="971"/>
      <c r="D15" s="971"/>
      <c r="E15" s="971"/>
      <c r="F15" s="971"/>
      <c r="G15" s="971"/>
      <c r="H15" s="971"/>
      <c r="I15" s="971"/>
      <c r="J15" s="971"/>
    </row>
  </sheetData>
  <sheetProtection/>
  <mergeCells count="1">
    <mergeCell ref="A4:J15"/>
  </mergeCells>
  <printOptions horizontalCentered="1"/>
  <pageMargins left="0.7086614173228347" right="0.7086614173228347" top="1.7322834645669292" bottom="0.7480314960629921" header="0.31496062992125984" footer="0.31496062992125984"/>
  <pageSetup horizontalDpi="600" verticalDpi="60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view="pageBreakPreview" zoomScale="80" zoomScaleSheetLayoutView="80" zoomScalePageLayoutView="0" workbookViewId="0" topLeftCell="A1">
      <selection activeCell="Q14" sqref="Q14"/>
    </sheetView>
  </sheetViews>
  <sheetFormatPr defaultColWidth="9.140625" defaultRowHeight="12.75"/>
  <cols>
    <col min="1" max="1" width="4.7109375" style="46" customWidth="1"/>
    <col min="2" max="2" width="16.8515625" style="46" customWidth="1"/>
    <col min="3" max="3" width="11.7109375" style="46" customWidth="1"/>
    <col min="4" max="4" width="12.00390625" style="46" customWidth="1"/>
    <col min="5" max="5" width="12.140625" style="46" customWidth="1"/>
    <col min="6" max="6" width="17.421875" style="46" customWidth="1"/>
    <col min="7" max="7" width="12.421875" style="46" customWidth="1"/>
    <col min="8" max="8" width="16.00390625" style="46" customWidth="1"/>
    <col min="9" max="9" width="12.7109375" style="46" customWidth="1"/>
    <col min="10" max="10" width="15.00390625" style="46" customWidth="1"/>
    <col min="11" max="11" width="16.00390625" style="46" customWidth="1"/>
    <col min="12" max="12" width="11.8515625" style="46" customWidth="1"/>
    <col min="13" max="16384" width="9.140625" style="46" customWidth="1"/>
  </cols>
  <sheetData>
    <row r="1" spans="3:11" ht="15" customHeight="1">
      <c r="C1" s="643"/>
      <c r="D1" s="643"/>
      <c r="E1" s="643"/>
      <c r="F1" s="643"/>
      <c r="G1" s="643"/>
      <c r="H1" s="643"/>
      <c r="I1" s="154"/>
      <c r="J1" s="828" t="s">
        <v>738</v>
      </c>
      <c r="K1" s="828"/>
    </row>
    <row r="2" spans="1:11" s="50" customFormat="1" ht="19.5" customHeight="1">
      <c r="A2" s="973" t="s">
        <v>0</v>
      </c>
      <c r="B2" s="973"/>
      <c r="C2" s="973"/>
      <c r="D2" s="973"/>
      <c r="E2" s="973"/>
      <c r="F2" s="973"/>
      <c r="G2" s="973"/>
      <c r="H2" s="973"/>
      <c r="I2" s="973"/>
      <c r="J2" s="973"/>
      <c r="K2" s="973"/>
    </row>
    <row r="3" spans="1:11" s="50" customFormat="1" ht="19.5" customHeight="1">
      <c r="A3" s="972" t="s">
        <v>753</v>
      </c>
      <c r="B3" s="972"/>
      <c r="C3" s="972"/>
      <c r="D3" s="972"/>
      <c r="E3" s="972"/>
      <c r="F3" s="972"/>
      <c r="G3" s="972"/>
      <c r="H3" s="972"/>
      <c r="I3" s="972"/>
      <c r="J3" s="972"/>
      <c r="K3" s="972"/>
    </row>
    <row r="4" spans="1:11" s="50" customFormat="1" ht="14.2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s="50" customFormat="1" ht="18" customHeight="1">
      <c r="A5" s="876" t="s">
        <v>789</v>
      </c>
      <c r="B5" s="876"/>
      <c r="C5" s="876"/>
      <c r="D5" s="876"/>
      <c r="E5" s="876"/>
      <c r="F5" s="876"/>
      <c r="G5" s="876"/>
      <c r="H5" s="876"/>
      <c r="I5" s="876"/>
      <c r="J5" s="876"/>
      <c r="K5" s="876"/>
    </row>
    <row r="6" spans="1:11" ht="15.75">
      <c r="A6" s="686" t="s">
        <v>653</v>
      </c>
      <c r="B6" s="686"/>
      <c r="C6" s="103"/>
      <c r="D6" s="103"/>
      <c r="E6" s="103"/>
      <c r="F6" s="103"/>
      <c r="G6" s="103"/>
      <c r="H6" s="103"/>
      <c r="I6" s="103"/>
      <c r="J6" s="103"/>
      <c r="K6" s="103"/>
    </row>
    <row r="7" spans="1:20" ht="29.25" customHeight="1">
      <c r="A7" s="975" t="s">
        <v>76</v>
      </c>
      <c r="B7" s="975" t="s">
        <v>77</v>
      </c>
      <c r="C7" s="975" t="s">
        <v>78</v>
      </c>
      <c r="D7" s="975" t="s">
        <v>177</v>
      </c>
      <c r="E7" s="975"/>
      <c r="F7" s="975"/>
      <c r="G7" s="975"/>
      <c r="H7" s="975"/>
      <c r="I7" s="651" t="s">
        <v>274</v>
      </c>
      <c r="J7" s="975" t="s">
        <v>79</v>
      </c>
      <c r="K7" s="975" t="s">
        <v>530</v>
      </c>
      <c r="L7" s="974" t="s">
        <v>80</v>
      </c>
      <c r="S7" s="49"/>
      <c r="T7" s="49"/>
    </row>
    <row r="8" spans="1:12" ht="33.75" customHeight="1">
      <c r="A8" s="975"/>
      <c r="B8" s="975"/>
      <c r="C8" s="975"/>
      <c r="D8" s="975" t="s">
        <v>81</v>
      </c>
      <c r="E8" s="975" t="s">
        <v>82</v>
      </c>
      <c r="F8" s="975"/>
      <c r="G8" s="975"/>
      <c r="H8" s="47" t="s">
        <v>83</v>
      </c>
      <c r="I8" s="977"/>
      <c r="J8" s="975"/>
      <c r="K8" s="975"/>
      <c r="L8" s="974"/>
    </row>
    <row r="9" spans="1:12" ht="30">
      <c r="A9" s="975"/>
      <c r="B9" s="975"/>
      <c r="C9" s="975"/>
      <c r="D9" s="975"/>
      <c r="E9" s="47" t="s">
        <v>84</v>
      </c>
      <c r="F9" s="47" t="s">
        <v>85</v>
      </c>
      <c r="G9" s="47" t="s">
        <v>19</v>
      </c>
      <c r="H9" s="47"/>
      <c r="I9" s="652"/>
      <c r="J9" s="975"/>
      <c r="K9" s="975"/>
      <c r="L9" s="974"/>
    </row>
    <row r="10" spans="1:12" s="141" customFormat="1" ht="16.5" customHeight="1">
      <c r="A10" s="140">
        <v>1</v>
      </c>
      <c r="B10" s="140">
        <v>2</v>
      </c>
      <c r="C10" s="140">
        <v>3</v>
      </c>
      <c r="D10" s="140">
        <v>4</v>
      </c>
      <c r="E10" s="140">
        <v>5</v>
      </c>
      <c r="F10" s="140">
        <v>6</v>
      </c>
      <c r="G10" s="140">
        <v>7</v>
      </c>
      <c r="H10" s="140">
        <v>8</v>
      </c>
      <c r="I10" s="140">
        <v>9</v>
      </c>
      <c r="J10" s="140">
        <v>10</v>
      </c>
      <c r="K10" s="140">
        <v>11</v>
      </c>
      <c r="L10" s="140">
        <v>12</v>
      </c>
    </row>
    <row r="11" spans="1:12" ht="16.5" customHeight="1">
      <c r="A11" s="307">
        <v>1</v>
      </c>
      <c r="B11" s="305" t="s">
        <v>807</v>
      </c>
      <c r="C11" s="450">
        <v>30</v>
      </c>
      <c r="D11" s="451">
        <v>0</v>
      </c>
      <c r="E11" s="451">
        <v>5</v>
      </c>
      <c r="F11" s="451">
        <v>1</v>
      </c>
      <c r="G11" s="451">
        <f aca="true" t="shared" si="0" ref="G11:G22">SUM(E11:F11)</f>
        <v>6</v>
      </c>
      <c r="H11" s="451">
        <f>D11+G11</f>
        <v>6</v>
      </c>
      <c r="I11" s="451">
        <f>C11-H11</f>
        <v>24</v>
      </c>
      <c r="J11" s="451">
        <v>24</v>
      </c>
      <c r="K11" s="306"/>
      <c r="L11" s="306"/>
    </row>
    <row r="12" spans="1:12" ht="16.5" customHeight="1">
      <c r="A12" s="307">
        <v>2</v>
      </c>
      <c r="B12" s="305" t="s">
        <v>808</v>
      </c>
      <c r="C12" s="450">
        <v>31</v>
      </c>
      <c r="D12" s="451">
        <v>0</v>
      </c>
      <c r="E12" s="451">
        <v>5</v>
      </c>
      <c r="F12" s="451">
        <v>1</v>
      </c>
      <c r="G12" s="451">
        <f t="shared" si="0"/>
        <v>6</v>
      </c>
      <c r="H12" s="451">
        <f aca="true" t="shared" si="1" ref="H12:H22">D12+G12</f>
        <v>6</v>
      </c>
      <c r="I12" s="451">
        <f aca="true" t="shared" si="2" ref="I12:I23">C12-H12</f>
        <v>25</v>
      </c>
      <c r="J12" s="451">
        <v>25</v>
      </c>
      <c r="K12" s="306" t="s">
        <v>640</v>
      </c>
      <c r="L12" s="306"/>
    </row>
    <row r="13" spans="1:12" ht="16.5" customHeight="1">
      <c r="A13" s="307">
        <v>3</v>
      </c>
      <c r="B13" s="305" t="s">
        <v>809</v>
      </c>
      <c r="C13" s="450">
        <v>30</v>
      </c>
      <c r="D13" s="451">
        <v>3</v>
      </c>
      <c r="E13" s="451">
        <v>4</v>
      </c>
      <c r="F13" s="451">
        <v>1</v>
      </c>
      <c r="G13" s="451">
        <f t="shared" si="0"/>
        <v>5</v>
      </c>
      <c r="H13" s="451">
        <f t="shared" si="1"/>
        <v>8</v>
      </c>
      <c r="I13" s="451">
        <f t="shared" si="2"/>
        <v>22</v>
      </c>
      <c r="J13" s="451">
        <v>22</v>
      </c>
      <c r="K13" s="306"/>
      <c r="L13" s="306"/>
    </row>
    <row r="14" spans="1:12" ht="16.5" customHeight="1">
      <c r="A14" s="307">
        <v>4</v>
      </c>
      <c r="B14" s="305" t="s">
        <v>810</v>
      </c>
      <c r="C14" s="450">
        <v>31</v>
      </c>
      <c r="D14" s="451">
        <v>16</v>
      </c>
      <c r="E14" s="451">
        <v>5</v>
      </c>
      <c r="F14" s="451">
        <v>2</v>
      </c>
      <c r="G14" s="451">
        <f t="shared" si="0"/>
        <v>7</v>
      </c>
      <c r="H14" s="451">
        <f t="shared" si="1"/>
        <v>23</v>
      </c>
      <c r="I14" s="451">
        <f t="shared" si="2"/>
        <v>8</v>
      </c>
      <c r="J14" s="451">
        <v>8</v>
      </c>
      <c r="K14" s="306"/>
      <c r="L14" s="306"/>
    </row>
    <row r="15" spans="1:12" ht="16.5" customHeight="1">
      <c r="A15" s="307">
        <v>5</v>
      </c>
      <c r="B15" s="305" t="s">
        <v>811</v>
      </c>
      <c r="C15" s="450">
        <v>31</v>
      </c>
      <c r="D15" s="451">
        <v>0</v>
      </c>
      <c r="E15" s="451">
        <v>4</v>
      </c>
      <c r="F15" s="451">
        <v>2</v>
      </c>
      <c r="G15" s="451">
        <f t="shared" si="0"/>
        <v>6</v>
      </c>
      <c r="H15" s="451">
        <f t="shared" si="1"/>
        <v>6</v>
      </c>
      <c r="I15" s="451">
        <f t="shared" si="2"/>
        <v>25</v>
      </c>
      <c r="J15" s="451">
        <v>25</v>
      </c>
      <c r="K15" s="306"/>
      <c r="L15" s="306"/>
    </row>
    <row r="16" spans="1:12" s="51" customFormat="1" ht="16.5" customHeight="1">
      <c r="A16" s="307">
        <v>6</v>
      </c>
      <c r="B16" s="305" t="s">
        <v>812</v>
      </c>
      <c r="C16" s="448">
        <v>30</v>
      </c>
      <c r="D16" s="449">
        <v>0</v>
      </c>
      <c r="E16" s="449">
        <v>5</v>
      </c>
      <c r="F16" s="449">
        <v>1</v>
      </c>
      <c r="G16" s="449">
        <f t="shared" si="0"/>
        <v>6</v>
      </c>
      <c r="H16" s="451">
        <f t="shared" si="1"/>
        <v>6</v>
      </c>
      <c r="I16" s="451">
        <f t="shared" si="2"/>
        <v>24</v>
      </c>
      <c r="J16" s="451">
        <v>24</v>
      </c>
      <c r="K16" s="307"/>
      <c r="L16" s="307"/>
    </row>
    <row r="17" spans="1:12" s="51" customFormat="1" ht="16.5" customHeight="1">
      <c r="A17" s="307">
        <v>7</v>
      </c>
      <c r="B17" s="305" t="s">
        <v>813</v>
      </c>
      <c r="C17" s="448">
        <v>31</v>
      </c>
      <c r="D17" s="449">
        <v>0</v>
      </c>
      <c r="E17" s="449">
        <v>4</v>
      </c>
      <c r="F17" s="449">
        <v>7</v>
      </c>
      <c r="G17" s="449">
        <f t="shared" si="0"/>
        <v>11</v>
      </c>
      <c r="H17" s="451">
        <f t="shared" si="1"/>
        <v>11</v>
      </c>
      <c r="I17" s="451">
        <f t="shared" si="2"/>
        <v>20</v>
      </c>
      <c r="J17" s="451">
        <v>20</v>
      </c>
      <c r="K17" s="307"/>
      <c r="L17" s="307"/>
    </row>
    <row r="18" spans="1:12" s="51" customFormat="1" ht="16.5" customHeight="1">
      <c r="A18" s="307">
        <v>8</v>
      </c>
      <c r="B18" s="305" t="s">
        <v>814</v>
      </c>
      <c r="C18" s="448">
        <v>30</v>
      </c>
      <c r="D18" s="449">
        <v>0</v>
      </c>
      <c r="E18" s="449">
        <v>4</v>
      </c>
      <c r="F18" s="449">
        <v>3</v>
      </c>
      <c r="G18" s="449">
        <f t="shared" si="0"/>
        <v>7</v>
      </c>
      <c r="H18" s="451">
        <f t="shared" si="1"/>
        <v>7</v>
      </c>
      <c r="I18" s="451">
        <f t="shared" si="2"/>
        <v>23</v>
      </c>
      <c r="J18" s="451">
        <v>23</v>
      </c>
      <c r="K18" s="307"/>
      <c r="L18" s="307"/>
    </row>
    <row r="19" spans="1:12" s="51" customFormat="1" ht="16.5" customHeight="1">
      <c r="A19" s="307">
        <v>9</v>
      </c>
      <c r="B19" s="305" t="s">
        <v>815</v>
      </c>
      <c r="C19" s="448">
        <v>31</v>
      </c>
      <c r="D19" s="449">
        <v>1</v>
      </c>
      <c r="E19" s="449">
        <v>5</v>
      </c>
      <c r="F19" s="449">
        <v>10</v>
      </c>
      <c r="G19" s="449">
        <f t="shared" si="0"/>
        <v>15</v>
      </c>
      <c r="H19" s="451">
        <f t="shared" si="1"/>
        <v>16</v>
      </c>
      <c r="I19" s="451">
        <f t="shared" si="2"/>
        <v>15</v>
      </c>
      <c r="J19" s="451">
        <v>15</v>
      </c>
      <c r="K19" s="307"/>
      <c r="L19" s="307"/>
    </row>
    <row r="20" spans="1:12" s="51" customFormat="1" ht="16.5" customHeight="1">
      <c r="A20" s="307">
        <v>10</v>
      </c>
      <c r="B20" s="305" t="s">
        <v>816</v>
      </c>
      <c r="C20" s="448">
        <v>31</v>
      </c>
      <c r="D20" s="449">
        <v>31</v>
      </c>
      <c r="E20" s="449">
        <v>0</v>
      </c>
      <c r="F20" s="449">
        <v>0</v>
      </c>
      <c r="G20" s="449">
        <f t="shared" si="0"/>
        <v>0</v>
      </c>
      <c r="H20" s="451">
        <f t="shared" si="1"/>
        <v>31</v>
      </c>
      <c r="I20" s="451">
        <f t="shared" si="2"/>
        <v>0</v>
      </c>
      <c r="J20" s="451">
        <v>0</v>
      </c>
      <c r="K20" s="307"/>
      <c r="L20" s="307"/>
    </row>
    <row r="21" spans="1:12" s="51" customFormat="1" ht="16.5" customHeight="1">
      <c r="A21" s="307">
        <v>11</v>
      </c>
      <c r="B21" s="305" t="s">
        <v>817</v>
      </c>
      <c r="C21" s="448">
        <v>28</v>
      </c>
      <c r="D21" s="449">
        <v>9</v>
      </c>
      <c r="E21" s="449">
        <v>4</v>
      </c>
      <c r="F21" s="449">
        <v>1</v>
      </c>
      <c r="G21" s="449">
        <f t="shared" si="0"/>
        <v>5</v>
      </c>
      <c r="H21" s="451">
        <f t="shared" si="1"/>
        <v>14</v>
      </c>
      <c r="I21" s="451">
        <f t="shared" si="2"/>
        <v>14</v>
      </c>
      <c r="J21" s="451">
        <v>14</v>
      </c>
      <c r="K21" s="449"/>
      <c r="L21" s="307"/>
    </row>
    <row r="22" spans="1:12" s="51" customFormat="1" ht="16.5" customHeight="1">
      <c r="A22" s="307">
        <v>12</v>
      </c>
      <c r="B22" s="305" t="s">
        <v>818</v>
      </c>
      <c r="C22" s="448">
        <v>31</v>
      </c>
      <c r="D22" s="449">
        <v>0</v>
      </c>
      <c r="E22" s="449">
        <v>4</v>
      </c>
      <c r="F22" s="449">
        <v>3</v>
      </c>
      <c r="G22" s="449">
        <f t="shared" si="0"/>
        <v>7</v>
      </c>
      <c r="H22" s="451">
        <f t="shared" si="1"/>
        <v>7</v>
      </c>
      <c r="I22" s="451">
        <f t="shared" si="2"/>
        <v>24</v>
      </c>
      <c r="J22" s="451">
        <v>24</v>
      </c>
      <c r="K22" s="307"/>
      <c r="L22" s="307"/>
    </row>
    <row r="23" spans="1:12" s="51" customFormat="1" ht="16.5" customHeight="1">
      <c r="A23" s="53"/>
      <c r="B23" s="308" t="s">
        <v>19</v>
      </c>
      <c r="C23" s="454">
        <v>365</v>
      </c>
      <c r="D23" s="452">
        <f>SUM(D11:D22)</f>
        <v>60</v>
      </c>
      <c r="E23" s="452">
        <f>SUM(E11:E22)</f>
        <v>49</v>
      </c>
      <c r="F23" s="452">
        <f>SUM(F11:F22)</f>
        <v>32</v>
      </c>
      <c r="G23" s="452">
        <f>SUM(G11:G22)</f>
        <v>81</v>
      </c>
      <c r="H23" s="453">
        <f>SUM(H11:H22)</f>
        <v>141</v>
      </c>
      <c r="I23" s="453">
        <f t="shared" si="2"/>
        <v>224</v>
      </c>
      <c r="J23" s="453">
        <v>224</v>
      </c>
      <c r="K23" s="304"/>
      <c r="L23" s="304"/>
    </row>
    <row r="24" spans="1:11" s="51" customFormat="1" ht="11.25" customHeight="1">
      <c r="A24" s="54"/>
      <c r="B24" s="55"/>
      <c r="C24" s="434"/>
      <c r="D24" s="435"/>
      <c r="E24" s="435"/>
      <c r="F24" s="435"/>
      <c r="G24" s="435"/>
      <c r="H24" s="435"/>
      <c r="I24" s="435"/>
      <c r="J24" s="435"/>
      <c r="K24" s="54"/>
    </row>
    <row r="25" spans="1:10" ht="15">
      <c r="A25" s="48" t="s">
        <v>111</v>
      </c>
      <c r="B25" s="48"/>
      <c r="C25" s="48"/>
      <c r="D25" s="48"/>
      <c r="E25" s="48"/>
      <c r="F25" s="48"/>
      <c r="G25" s="48"/>
      <c r="H25" s="48"/>
      <c r="I25" s="48"/>
      <c r="J25" s="48"/>
    </row>
    <row r="26" spans="1:10" ht="15">
      <c r="A26" s="48"/>
      <c r="B26" s="48"/>
      <c r="C26" s="48"/>
      <c r="D26" s="48"/>
      <c r="E26" s="48"/>
      <c r="F26" s="48"/>
      <c r="G26" s="48"/>
      <c r="H26" s="48"/>
      <c r="I26" s="48"/>
      <c r="J26" s="48"/>
    </row>
    <row r="27" spans="1:10" ht="15">
      <c r="A27" s="48"/>
      <c r="B27" s="48"/>
      <c r="C27" s="48"/>
      <c r="D27" s="48"/>
      <c r="E27" s="48"/>
      <c r="F27" s="48"/>
      <c r="G27" s="48"/>
      <c r="H27" s="48"/>
      <c r="I27" s="48"/>
      <c r="J27" s="48"/>
    </row>
    <row r="28" spans="1:10" ht="15">
      <c r="A28" s="48"/>
      <c r="B28" s="48"/>
      <c r="C28" s="48"/>
      <c r="D28" s="48"/>
      <c r="E28" s="48"/>
      <c r="F28" s="48"/>
      <c r="G28" s="48"/>
      <c r="H28" s="48"/>
      <c r="I28" s="48"/>
      <c r="J28" s="48"/>
    </row>
    <row r="29" spans="1:10" ht="15">
      <c r="A29" s="48"/>
      <c r="B29" s="48"/>
      <c r="C29" s="48"/>
      <c r="D29" s="48"/>
      <c r="E29" s="48"/>
      <c r="F29" s="48"/>
      <c r="G29" s="48"/>
      <c r="H29" s="48"/>
      <c r="I29" s="48"/>
      <c r="J29" s="48"/>
    </row>
    <row r="30" spans="1:10" ht="15">
      <c r="A30" s="48"/>
      <c r="B30" s="48"/>
      <c r="C30" s="48"/>
      <c r="D30" s="48"/>
      <c r="E30" s="48"/>
      <c r="F30" s="48"/>
      <c r="G30" s="48"/>
      <c r="H30" s="48"/>
      <c r="I30" s="48"/>
      <c r="J30" s="48"/>
    </row>
    <row r="31" spans="1:10" ht="15">
      <c r="A31" s="48"/>
      <c r="B31" s="48"/>
      <c r="C31" s="48"/>
      <c r="D31" s="48"/>
      <c r="E31" s="48"/>
      <c r="F31" s="48"/>
      <c r="G31" s="48"/>
      <c r="H31" s="48"/>
      <c r="I31" s="48"/>
      <c r="J31" s="48"/>
    </row>
    <row r="32" spans="1:12" ht="15">
      <c r="A32" s="48" t="s">
        <v>12</v>
      </c>
      <c r="B32" s="48"/>
      <c r="C32" s="48"/>
      <c r="D32" s="48"/>
      <c r="E32" s="48"/>
      <c r="F32" s="48"/>
      <c r="G32" s="48"/>
      <c r="H32" s="48"/>
      <c r="I32" s="48"/>
      <c r="J32" s="976" t="s">
        <v>13</v>
      </c>
      <c r="K32" s="976"/>
      <c r="L32" s="976"/>
    </row>
    <row r="33" spans="1:12" ht="15" customHeight="1">
      <c r="A33" s="976" t="s">
        <v>14</v>
      </c>
      <c r="B33" s="976"/>
      <c r="C33" s="976"/>
      <c r="D33" s="976"/>
      <c r="E33" s="976"/>
      <c r="F33" s="976"/>
      <c r="G33" s="976"/>
      <c r="H33" s="976"/>
      <c r="I33" s="976"/>
      <c r="J33" s="976"/>
      <c r="K33" s="976"/>
      <c r="L33" s="976"/>
    </row>
    <row r="34" spans="1:12" ht="15" customHeight="1">
      <c r="A34" s="976" t="s">
        <v>20</v>
      </c>
      <c r="B34" s="976"/>
      <c r="C34" s="976"/>
      <c r="D34" s="976"/>
      <c r="E34" s="976"/>
      <c r="F34" s="976"/>
      <c r="G34" s="976"/>
      <c r="H34" s="976"/>
      <c r="I34" s="976"/>
      <c r="J34" s="976"/>
      <c r="K34" s="976"/>
      <c r="L34" s="976"/>
    </row>
    <row r="35" spans="1:12" ht="15">
      <c r="A35" s="48"/>
      <c r="B35" s="48"/>
      <c r="C35" s="48"/>
      <c r="D35" s="48"/>
      <c r="E35" s="48"/>
      <c r="F35" s="48"/>
      <c r="G35" s="48"/>
      <c r="H35" s="643" t="s">
        <v>86</v>
      </c>
      <c r="I35" s="643"/>
      <c r="J35" s="643"/>
      <c r="K35" s="643"/>
      <c r="L35" s="643"/>
    </row>
  </sheetData>
  <sheetProtection/>
  <mergeCells count="20">
    <mergeCell ref="J32:L32"/>
    <mergeCell ref="A33:L33"/>
    <mergeCell ref="A34:L34"/>
    <mergeCell ref="H35:L35"/>
    <mergeCell ref="K7:K9"/>
    <mergeCell ref="D8:D9"/>
    <mergeCell ref="E8:G8"/>
    <mergeCell ref="I7:I9"/>
    <mergeCell ref="D7:H7"/>
    <mergeCell ref="J7:J9"/>
    <mergeCell ref="C1:H1"/>
    <mergeCell ref="J1:K1"/>
    <mergeCell ref="A3:K3"/>
    <mergeCell ref="A2:K2"/>
    <mergeCell ref="A6:B6"/>
    <mergeCell ref="L7:L9"/>
    <mergeCell ref="A5:K5"/>
    <mergeCell ref="A7:A9"/>
    <mergeCell ref="B7:B9"/>
    <mergeCell ref="C7:C9"/>
  </mergeCells>
  <printOptions horizontalCentered="1"/>
  <pageMargins left="0.7086614173228347" right="0.7086614173228347" top="1.0236220472440944" bottom="0" header="0.7086614173228347" footer="0.31496062992125984"/>
  <pageSetup fitToHeight="1" fitToWidth="1" horizontalDpi="600" verticalDpi="600" orientation="landscape" paperSize="9" scale="84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view="pageBreakPreview" zoomScale="82" zoomScaleSheetLayoutView="82" zoomScalePageLayoutView="0" workbookViewId="0" topLeftCell="A1">
      <selection activeCell="P11" sqref="P11"/>
    </sheetView>
  </sheetViews>
  <sheetFormatPr defaultColWidth="9.140625" defaultRowHeight="12.75"/>
  <cols>
    <col min="1" max="1" width="4.7109375" style="46" customWidth="1"/>
    <col min="2" max="2" width="14.7109375" style="46" customWidth="1"/>
    <col min="3" max="3" width="11.7109375" style="46" customWidth="1"/>
    <col min="4" max="4" width="12.00390625" style="46" customWidth="1"/>
    <col min="5" max="5" width="11.8515625" style="46" customWidth="1"/>
    <col min="6" max="6" width="18.8515625" style="46" customWidth="1"/>
    <col min="7" max="7" width="10.140625" style="46" customWidth="1"/>
    <col min="8" max="8" width="14.7109375" style="46" customWidth="1"/>
    <col min="9" max="9" width="15.28125" style="46" customWidth="1"/>
    <col min="10" max="10" width="14.7109375" style="46" customWidth="1"/>
    <col min="11" max="11" width="11.8515625" style="46" customWidth="1"/>
    <col min="12" max="16384" width="9.140625" style="46" customWidth="1"/>
  </cols>
  <sheetData>
    <row r="1" spans="3:10" ht="15" customHeight="1">
      <c r="C1" s="643"/>
      <c r="D1" s="643"/>
      <c r="E1" s="643"/>
      <c r="F1" s="643"/>
      <c r="G1" s="643"/>
      <c r="H1" s="643"/>
      <c r="I1" s="154"/>
      <c r="J1" s="38" t="s">
        <v>739</v>
      </c>
    </row>
    <row r="2" spans="1:10" s="50" customFormat="1" ht="19.5" customHeight="1">
      <c r="A2" s="973" t="s">
        <v>0</v>
      </c>
      <c r="B2" s="973"/>
      <c r="C2" s="973"/>
      <c r="D2" s="973"/>
      <c r="E2" s="973"/>
      <c r="F2" s="973"/>
      <c r="G2" s="973"/>
      <c r="H2" s="973"/>
      <c r="I2" s="973"/>
      <c r="J2" s="973"/>
    </row>
    <row r="3" spans="1:10" s="50" customFormat="1" ht="19.5" customHeight="1">
      <c r="A3" s="972" t="s">
        <v>753</v>
      </c>
      <c r="B3" s="972"/>
      <c r="C3" s="972"/>
      <c r="D3" s="972"/>
      <c r="E3" s="972"/>
      <c r="F3" s="972"/>
      <c r="G3" s="972"/>
      <c r="H3" s="972"/>
      <c r="I3" s="972"/>
      <c r="J3" s="972"/>
    </row>
    <row r="4" spans="1:10" s="50" customFormat="1" ht="14.25" customHeigh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s="50" customFormat="1" ht="18" customHeight="1">
      <c r="A5" s="876" t="s">
        <v>790</v>
      </c>
      <c r="B5" s="876"/>
      <c r="C5" s="876"/>
      <c r="D5" s="876"/>
      <c r="E5" s="876"/>
      <c r="F5" s="876"/>
      <c r="G5" s="876"/>
      <c r="H5" s="876"/>
      <c r="I5" s="876"/>
      <c r="J5" s="876"/>
    </row>
    <row r="6" spans="1:10" ht="15.75">
      <c r="A6" s="686" t="s">
        <v>652</v>
      </c>
      <c r="B6" s="686"/>
      <c r="C6" s="127"/>
      <c r="D6" s="127"/>
      <c r="E6" s="127"/>
      <c r="F6" s="127"/>
      <c r="G6" s="127"/>
      <c r="H6" s="127"/>
      <c r="I6" s="152"/>
      <c r="J6" s="152"/>
    </row>
    <row r="7" spans="1:11" ht="29.25" customHeight="1">
      <c r="A7" s="975" t="s">
        <v>76</v>
      </c>
      <c r="B7" s="975" t="s">
        <v>77</v>
      </c>
      <c r="C7" s="975" t="s">
        <v>78</v>
      </c>
      <c r="D7" s="975" t="s">
        <v>178</v>
      </c>
      <c r="E7" s="975"/>
      <c r="F7" s="975"/>
      <c r="G7" s="975"/>
      <c r="H7" s="975"/>
      <c r="I7" s="651" t="s">
        <v>274</v>
      </c>
      <c r="J7" s="975" t="s">
        <v>79</v>
      </c>
      <c r="K7" s="975" t="s">
        <v>252</v>
      </c>
    </row>
    <row r="8" spans="1:19" ht="33.75" customHeight="1">
      <c r="A8" s="975"/>
      <c r="B8" s="975"/>
      <c r="C8" s="975"/>
      <c r="D8" s="975" t="s">
        <v>81</v>
      </c>
      <c r="E8" s="975" t="s">
        <v>82</v>
      </c>
      <c r="F8" s="975"/>
      <c r="G8" s="975"/>
      <c r="H8" s="651" t="s">
        <v>83</v>
      </c>
      <c r="I8" s="977"/>
      <c r="J8" s="975"/>
      <c r="K8" s="975"/>
      <c r="R8" s="49"/>
      <c r="S8" s="49"/>
    </row>
    <row r="9" spans="1:11" ht="33.75" customHeight="1">
      <c r="A9" s="975"/>
      <c r="B9" s="975"/>
      <c r="C9" s="975"/>
      <c r="D9" s="975"/>
      <c r="E9" s="47" t="s">
        <v>84</v>
      </c>
      <c r="F9" s="47" t="s">
        <v>85</v>
      </c>
      <c r="G9" s="47" t="s">
        <v>19</v>
      </c>
      <c r="H9" s="652"/>
      <c r="I9" s="652"/>
      <c r="J9" s="975"/>
      <c r="K9" s="975"/>
    </row>
    <row r="10" spans="1:11" s="51" customFormat="1" ht="16.5" customHeight="1">
      <c r="A10" s="47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7">
        <v>7</v>
      </c>
      <c r="H10" s="47">
        <v>8</v>
      </c>
      <c r="I10" s="47">
        <v>9</v>
      </c>
      <c r="J10" s="47">
        <v>10</v>
      </c>
      <c r="K10" s="47">
        <v>11</v>
      </c>
    </row>
    <row r="11" spans="1:11" ht="16.5" customHeight="1">
      <c r="A11" s="52">
        <v>1</v>
      </c>
      <c r="B11" s="305" t="s">
        <v>807</v>
      </c>
      <c r="C11" s="450">
        <v>30</v>
      </c>
      <c r="D11" s="451">
        <v>0</v>
      </c>
      <c r="E11" s="451">
        <v>5</v>
      </c>
      <c r="F11" s="451">
        <v>1</v>
      </c>
      <c r="G11" s="451">
        <f aca="true" t="shared" si="0" ref="G11:G22">SUM(E11:F11)</f>
        <v>6</v>
      </c>
      <c r="H11" s="451">
        <f>D11+G11</f>
        <v>6</v>
      </c>
      <c r="I11" s="451">
        <f>C11-H11</f>
        <v>24</v>
      </c>
      <c r="J11" s="451">
        <v>24</v>
      </c>
      <c r="K11" s="306"/>
    </row>
    <row r="12" spans="1:11" ht="16.5" customHeight="1">
      <c r="A12" s="52">
        <v>2</v>
      </c>
      <c r="B12" s="305" t="s">
        <v>808</v>
      </c>
      <c r="C12" s="450">
        <v>31</v>
      </c>
      <c r="D12" s="451">
        <v>0</v>
      </c>
      <c r="E12" s="451">
        <v>5</v>
      </c>
      <c r="F12" s="451">
        <v>1</v>
      </c>
      <c r="G12" s="451">
        <f t="shared" si="0"/>
        <v>6</v>
      </c>
      <c r="H12" s="451">
        <f aca="true" t="shared" si="1" ref="H12:H22">D12+G12</f>
        <v>6</v>
      </c>
      <c r="I12" s="451">
        <f aca="true" t="shared" si="2" ref="I12:I23">C12-H12</f>
        <v>25</v>
      </c>
      <c r="J12" s="451">
        <v>25</v>
      </c>
      <c r="K12" s="306"/>
    </row>
    <row r="13" spans="1:11" ht="16.5" customHeight="1">
      <c r="A13" s="52">
        <v>3</v>
      </c>
      <c r="B13" s="305" t="s">
        <v>809</v>
      </c>
      <c r="C13" s="450">
        <v>30</v>
      </c>
      <c r="D13" s="451">
        <v>3</v>
      </c>
      <c r="E13" s="451">
        <v>4</v>
      </c>
      <c r="F13" s="451">
        <v>1</v>
      </c>
      <c r="G13" s="451">
        <f t="shared" si="0"/>
        <v>5</v>
      </c>
      <c r="H13" s="451">
        <f t="shared" si="1"/>
        <v>8</v>
      </c>
      <c r="I13" s="451">
        <f t="shared" si="2"/>
        <v>22</v>
      </c>
      <c r="J13" s="451">
        <v>22</v>
      </c>
      <c r="K13" s="306"/>
    </row>
    <row r="14" spans="1:11" ht="16.5" customHeight="1">
      <c r="A14" s="52">
        <v>4</v>
      </c>
      <c r="B14" s="305" t="s">
        <v>810</v>
      </c>
      <c r="C14" s="450">
        <v>31</v>
      </c>
      <c r="D14" s="451">
        <v>16</v>
      </c>
      <c r="E14" s="451">
        <v>5</v>
      </c>
      <c r="F14" s="451">
        <v>2</v>
      </c>
      <c r="G14" s="451">
        <f t="shared" si="0"/>
        <v>7</v>
      </c>
      <c r="H14" s="451">
        <f t="shared" si="1"/>
        <v>23</v>
      </c>
      <c r="I14" s="451">
        <f t="shared" si="2"/>
        <v>8</v>
      </c>
      <c r="J14" s="451">
        <v>8</v>
      </c>
      <c r="K14" s="306"/>
    </row>
    <row r="15" spans="1:11" ht="16.5" customHeight="1">
      <c r="A15" s="52">
        <v>5</v>
      </c>
      <c r="B15" s="305" t="s">
        <v>811</v>
      </c>
      <c r="C15" s="450">
        <v>31</v>
      </c>
      <c r="D15" s="451">
        <v>0</v>
      </c>
      <c r="E15" s="451">
        <v>4</v>
      </c>
      <c r="F15" s="451">
        <v>2</v>
      </c>
      <c r="G15" s="451">
        <f t="shared" si="0"/>
        <v>6</v>
      </c>
      <c r="H15" s="451">
        <f t="shared" si="1"/>
        <v>6</v>
      </c>
      <c r="I15" s="451">
        <f t="shared" si="2"/>
        <v>25</v>
      </c>
      <c r="J15" s="451">
        <v>25</v>
      </c>
      <c r="K15" s="306"/>
    </row>
    <row r="16" spans="1:11" s="51" customFormat="1" ht="16.5" customHeight="1">
      <c r="A16" s="52">
        <v>6</v>
      </c>
      <c r="B16" s="305" t="s">
        <v>812</v>
      </c>
      <c r="C16" s="448">
        <v>30</v>
      </c>
      <c r="D16" s="449">
        <v>0</v>
      </c>
      <c r="E16" s="449">
        <v>5</v>
      </c>
      <c r="F16" s="449">
        <v>1</v>
      </c>
      <c r="G16" s="449">
        <f t="shared" si="0"/>
        <v>6</v>
      </c>
      <c r="H16" s="451">
        <f t="shared" si="1"/>
        <v>6</v>
      </c>
      <c r="I16" s="451">
        <f t="shared" si="2"/>
        <v>24</v>
      </c>
      <c r="J16" s="451">
        <v>24</v>
      </c>
      <c r="K16" s="307"/>
    </row>
    <row r="17" spans="1:11" s="51" customFormat="1" ht="16.5" customHeight="1">
      <c r="A17" s="52">
        <v>7</v>
      </c>
      <c r="B17" s="305" t="s">
        <v>813</v>
      </c>
      <c r="C17" s="448">
        <v>31</v>
      </c>
      <c r="D17" s="449">
        <v>0</v>
      </c>
      <c r="E17" s="449">
        <v>4</v>
      </c>
      <c r="F17" s="449">
        <v>7</v>
      </c>
      <c r="G17" s="449">
        <f t="shared" si="0"/>
        <v>11</v>
      </c>
      <c r="H17" s="451">
        <f t="shared" si="1"/>
        <v>11</v>
      </c>
      <c r="I17" s="451">
        <f t="shared" si="2"/>
        <v>20</v>
      </c>
      <c r="J17" s="451">
        <v>20</v>
      </c>
      <c r="K17" s="307"/>
    </row>
    <row r="18" spans="1:11" s="51" customFormat="1" ht="16.5" customHeight="1">
      <c r="A18" s="52">
        <v>8</v>
      </c>
      <c r="B18" s="305" t="s">
        <v>814</v>
      </c>
      <c r="C18" s="448">
        <v>30</v>
      </c>
      <c r="D18" s="449">
        <v>0</v>
      </c>
      <c r="E18" s="449">
        <v>4</v>
      </c>
      <c r="F18" s="449">
        <v>3</v>
      </c>
      <c r="G18" s="449">
        <f t="shared" si="0"/>
        <v>7</v>
      </c>
      <c r="H18" s="451">
        <f t="shared" si="1"/>
        <v>7</v>
      </c>
      <c r="I18" s="451">
        <f t="shared" si="2"/>
        <v>23</v>
      </c>
      <c r="J18" s="451">
        <v>23</v>
      </c>
      <c r="K18" s="307"/>
    </row>
    <row r="19" spans="1:11" s="51" customFormat="1" ht="16.5" customHeight="1">
      <c r="A19" s="52">
        <v>9</v>
      </c>
      <c r="B19" s="305" t="s">
        <v>815</v>
      </c>
      <c r="C19" s="448">
        <v>31</v>
      </c>
      <c r="D19" s="449">
        <v>1</v>
      </c>
      <c r="E19" s="449">
        <v>5</v>
      </c>
      <c r="F19" s="449">
        <v>10</v>
      </c>
      <c r="G19" s="449">
        <f t="shared" si="0"/>
        <v>15</v>
      </c>
      <c r="H19" s="451">
        <f t="shared" si="1"/>
        <v>16</v>
      </c>
      <c r="I19" s="451">
        <f t="shared" si="2"/>
        <v>15</v>
      </c>
      <c r="J19" s="451">
        <v>15</v>
      </c>
      <c r="K19" s="307"/>
    </row>
    <row r="20" spans="1:11" s="51" customFormat="1" ht="16.5" customHeight="1">
      <c r="A20" s="52">
        <v>10</v>
      </c>
      <c r="B20" s="305" t="s">
        <v>816</v>
      </c>
      <c r="C20" s="448">
        <v>31</v>
      </c>
      <c r="D20" s="449">
        <v>31</v>
      </c>
      <c r="E20" s="449">
        <v>0</v>
      </c>
      <c r="F20" s="449">
        <v>0</v>
      </c>
      <c r="G20" s="449">
        <f t="shared" si="0"/>
        <v>0</v>
      </c>
      <c r="H20" s="451">
        <f t="shared" si="1"/>
        <v>31</v>
      </c>
      <c r="I20" s="451">
        <f t="shared" si="2"/>
        <v>0</v>
      </c>
      <c r="J20" s="451">
        <v>0</v>
      </c>
      <c r="K20" s="307"/>
    </row>
    <row r="21" spans="1:11" s="51" customFormat="1" ht="16.5" customHeight="1">
      <c r="A21" s="52">
        <v>11</v>
      </c>
      <c r="B21" s="305" t="s">
        <v>817</v>
      </c>
      <c r="C21" s="448">
        <v>28</v>
      </c>
      <c r="D21" s="449">
        <v>9</v>
      </c>
      <c r="E21" s="449">
        <v>4</v>
      </c>
      <c r="F21" s="449">
        <v>1</v>
      </c>
      <c r="G21" s="449">
        <f t="shared" si="0"/>
        <v>5</v>
      </c>
      <c r="H21" s="451">
        <f t="shared" si="1"/>
        <v>14</v>
      </c>
      <c r="I21" s="451">
        <f t="shared" si="2"/>
        <v>14</v>
      </c>
      <c r="J21" s="451">
        <v>14</v>
      </c>
      <c r="K21" s="307"/>
    </row>
    <row r="22" spans="1:11" s="51" customFormat="1" ht="16.5" customHeight="1">
      <c r="A22" s="52">
        <v>12</v>
      </c>
      <c r="B22" s="305" t="s">
        <v>818</v>
      </c>
      <c r="C22" s="448">
        <v>31</v>
      </c>
      <c r="D22" s="449">
        <v>0</v>
      </c>
      <c r="E22" s="449">
        <v>4</v>
      </c>
      <c r="F22" s="449">
        <v>3</v>
      </c>
      <c r="G22" s="449">
        <f t="shared" si="0"/>
        <v>7</v>
      </c>
      <c r="H22" s="451">
        <f t="shared" si="1"/>
        <v>7</v>
      </c>
      <c r="I22" s="451">
        <f t="shared" si="2"/>
        <v>24</v>
      </c>
      <c r="J22" s="451">
        <v>24</v>
      </c>
      <c r="K22" s="307"/>
    </row>
    <row r="23" spans="1:11" s="51" customFormat="1" ht="16.5" customHeight="1">
      <c r="A23" s="53"/>
      <c r="B23" s="308" t="s">
        <v>19</v>
      </c>
      <c r="C23" s="454">
        <v>365</v>
      </c>
      <c r="D23" s="452">
        <f>SUM(D11:D22)</f>
        <v>60</v>
      </c>
      <c r="E23" s="452">
        <f>SUM(E11:E22)</f>
        <v>49</v>
      </c>
      <c r="F23" s="452">
        <f>SUM(F11:F22)</f>
        <v>32</v>
      </c>
      <c r="G23" s="452">
        <f>SUM(G11:G22)</f>
        <v>81</v>
      </c>
      <c r="H23" s="453">
        <f>SUM(H11:H22)</f>
        <v>141</v>
      </c>
      <c r="I23" s="453">
        <f t="shared" si="2"/>
        <v>224</v>
      </c>
      <c r="J23" s="453">
        <v>224</v>
      </c>
      <c r="K23" s="304"/>
    </row>
    <row r="24" spans="1:10" s="51" customFormat="1" ht="11.25" customHeight="1">
      <c r="A24" s="54"/>
      <c r="B24" s="55"/>
      <c r="C24" s="56"/>
      <c r="D24" s="54"/>
      <c r="E24" s="54"/>
      <c r="F24" s="54"/>
      <c r="G24" s="54"/>
      <c r="H24" s="54"/>
      <c r="I24" s="54"/>
      <c r="J24" s="54"/>
    </row>
    <row r="25" spans="1:10" ht="15">
      <c r="A25" s="48" t="s">
        <v>111</v>
      </c>
      <c r="B25" s="48"/>
      <c r="C25" s="48"/>
      <c r="D25" s="48"/>
      <c r="E25" s="48"/>
      <c r="F25" s="48"/>
      <c r="G25" s="48"/>
      <c r="H25" s="48"/>
      <c r="I25" s="48"/>
      <c r="J25" s="48"/>
    </row>
    <row r="26" spans="1:10" ht="15">
      <c r="A26" s="48"/>
      <c r="B26" s="48"/>
      <c r="C26" s="48"/>
      <c r="D26" s="48"/>
      <c r="E26" s="48"/>
      <c r="F26" s="48"/>
      <c r="G26" s="48"/>
      <c r="H26" s="48"/>
      <c r="I26" s="48"/>
      <c r="J26" s="48"/>
    </row>
    <row r="27" spans="1:10" ht="15">
      <c r="A27" s="48"/>
      <c r="B27" s="48"/>
      <c r="C27" s="48"/>
      <c r="D27" s="48"/>
      <c r="E27" s="48"/>
      <c r="F27" s="48"/>
      <c r="G27" s="48"/>
      <c r="H27" s="48"/>
      <c r="I27" s="48"/>
      <c r="J27" s="48"/>
    </row>
    <row r="28" spans="1:10" ht="15">
      <c r="A28" s="48"/>
      <c r="B28" s="48"/>
      <c r="C28" s="48"/>
      <c r="D28" s="48"/>
      <c r="E28" s="48"/>
      <c r="F28" s="48"/>
      <c r="G28" s="48"/>
      <c r="H28" s="48"/>
      <c r="I28" s="48"/>
      <c r="J28" s="48"/>
    </row>
    <row r="29" spans="1:10" ht="15">
      <c r="A29" s="48"/>
      <c r="B29" s="48"/>
      <c r="C29" s="48"/>
      <c r="D29" s="48"/>
      <c r="E29" s="48"/>
      <c r="F29" s="48"/>
      <c r="G29" s="48"/>
      <c r="H29" s="48"/>
      <c r="I29" s="48"/>
      <c r="J29" s="48"/>
    </row>
    <row r="30" spans="1:10" ht="15">
      <c r="A30" s="48"/>
      <c r="B30" s="48"/>
      <c r="C30" s="48"/>
      <c r="D30" s="48"/>
      <c r="E30" s="48"/>
      <c r="F30" s="48"/>
      <c r="G30" s="48"/>
      <c r="H30" s="48"/>
      <c r="I30" s="48"/>
      <c r="J30" s="48"/>
    </row>
    <row r="31" spans="1:10" ht="15">
      <c r="A31" s="48"/>
      <c r="B31" s="48"/>
      <c r="C31" s="48"/>
      <c r="D31" s="48"/>
      <c r="E31" s="48"/>
      <c r="F31" s="48"/>
      <c r="G31" s="48"/>
      <c r="H31" s="48"/>
      <c r="I31" s="48"/>
      <c r="J31" s="48"/>
    </row>
    <row r="32" ht="14.25">
      <c r="D32" s="46" t="s">
        <v>11</v>
      </c>
    </row>
    <row r="33" spans="1:11" ht="15">
      <c r="A33" s="48" t="s">
        <v>12</v>
      </c>
      <c r="B33" s="48"/>
      <c r="C33" s="48"/>
      <c r="D33" s="48"/>
      <c r="E33" s="48"/>
      <c r="F33" s="48"/>
      <c r="G33" s="48"/>
      <c r="H33" s="48"/>
      <c r="I33" s="48"/>
      <c r="J33" s="976" t="s">
        <v>13</v>
      </c>
      <c r="K33" s="976"/>
    </row>
    <row r="34" spans="1:11" ht="15" customHeight="1">
      <c r="A34" s="976" t="s">
        <v>14</v>
      </c>
      <c r="B34" s="976"/>
      <c r="C34" s="976"/>
      <c r="D34" s="976"/>
      <c r="E34" s="976"/>
      <c r="F34" s="976"/>
      <c r="G34" s="976"/>
      <c r="H34" s="976"/>
      <c r="I34" s="976"/>
      <c r="J34" s="976"/>
      <c r="K34" s="976"/>
    </row>
    <row r="35" spans="1:11" ht="15" customHeight="1">
      <c r="A35" s="976" t="s">
        <v>20</v>
      </c>
      <c r="B35" s="976"/>
      <c r="C35" s="976"/>
      <c r="D35" s="976"/>
      <c r="E35" s="976"/>
      <c r="F35" s="976"/>
      <c r="G35" s="976"/>
      <c r="H35" s="976"/>
      <c r="I35" s="976"/>
      <c r="J35" s="976"/>
      <c r="K35" s="976"/>
    </row>
    <row r="36" spans="1:11" ht="15">
      <c r="A36" s="48"/>
      <c r="B36" s="48"/>
      <c r="C36" s="48"/>
      <c r="D36" s="48"/>
      <c r="E36" s="48"/>
      <c r="F36" s="48"/>
      <c r="G36" s="48"/>
      <c r="H36" s="643" t="s">
        <v>86</v>
      </c>
      <c r="I36" s="643"/>
      <c r="J36" s="643"/>
      <c r="K36" s="643"/>
    </row>
  </sheetData>
  <sheetProtection/>
  <mergeCells count="19">
    <mergeCell ref="J33:K33"/>
    <mergeCell ref="A34:K34"/>
    <mergeCell ref="A35:K35"/>
    <mergeCell ref="H36:K36"/>
    <mergeCell ref="K7:K9"/>
    <mergeCell ref="H8:H9"/>
    <mergeCell ref="D8:D9"/>
    <mergeCell ref="E8:G8"/>
    <mergeCell ref="I7:I9"/>
    <mergeCell ref="C1:H1"/>
    <mergeCell ref="A2:J2"/>
    <mergeCell ref="A3:J3"/>
    <mergeCell ref="A5:J5"/>
    <mergeCell ref="A6:B6"/>
    <mergeCell ref="A7:A9"/>
    <mergeCell ref="B7:B9"/>
    <mergeCell ref="C7:C9"/>
    <mergeCell ref="D7:H7"/>
    <mergeCell ref="J7:J9"/>
  </mergeCells>
  <printOptions horizontalCentered="1"/>
  <pageMargins left="0.7086614173228347" right="0.7086614173228347" top="1.0236220472440944" bottom="0" header="0.31496062992125984" footer="0.31496062992125984"/>
  <pageSetup fitToHeight="1" fitToWidth="1" horizontalDpi="600" verticalDpi="600" orientation="landscape" paperSize="9" scale="83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K18" sqref="K18"/>
    </sheetView>
  </sheetViews>
  <sheetFormatPr defaultColWidth="9.140625" defaultRowHeight="12.75"/>
  <cols>
    <col min="9" max="9" width="12.421875" style="0" bestFit="1" customWidth="1"/>
  </cols>
  <sheetData>
    <row r="1" spans="1:18" ht="15">
      <c r="A1" s="263"/>
      <c r="B1" s="263"/>
      <c r="C1" s="263"/>
      <c r="D1" s="263"/>
      <c r="E1" s="263"/>
      <c r="F1" s="263"/>
      <c r="G1" s="989"/>
      <c r="H1" s="989"/>
      <c r="I1" s="989"/>
      <c r="J1" s="263"/>
      <c r="K1" s="263"/>
      <c r="L1" s="263"/>
      <c r="M1" s="263"/>
      <c r="N1" s="263"/>
      <c r="O1" s="263"/>
      <c r="P1" s="263"/>
      <c r="Q1" s="990" t="s">
        <v>740</v>
      </c>
      <c r="R1" s="990"/>
    </row>
    <row r="2" spans="1:18" ht="15.75">
      <c r="A2" s="991" t="s">
        <v>0</v>
      </c>
      <c r="B2" s="991"/>
      <c r="C2" s="991"/>
      <c r="D2" s="991"/>
      <c r="E2" s="991"/>
      <c r="F2" s="991"/>
      <c r="G2" s="991"/>
      <c r="H2" s="991"/>
      <c r="I2" s="991"/>
      <c r="J2" s="991"/>
      <c r="K2" s="991"/>
      <c r="L2" s="991"/>
      <c r="M2" s="991"/>
      <c r="N2" s="991"/>
      <c r="O2" s="991"/>
      <c r="P2" s="991"/>
      <c r="Q2" s="991"/>
      <c r="R2" s="991"/>
    </row>
    <row r="3" spans="1:18" ht="18">
      <c r="A3" s="992" t="s">
        <v>753</v>
      </c>
      <c r="B3" s="992"/>
      <c r="C3" s="992"/>
      <c r="D3" s="992"/>
      <c r="E3" s="992"/>
      <c r="F3" s="992"/>
      <c r="G3" s="992"/>
      <c r="H3" s="992"/>
      <c r="I3" s="992"/>
      <c r="J3" s="992"/>
      <c r="K3" s="992"/>
      <c r="L3" s="992"/>
      <c r="M3" s="992"/>
      <c r="N3" s="992"/>
      <c r="O3" s="992"/>
      <c r="P3" s="992"/>
      <c r="Q3" s="992"/>
      <c r="R3" s="992"/>
    </row>
    <row r="4" spans="1:18" ht="12.75">
      <c r="A4" s="993" t="s">
        <v>828</v>
      </c>
      <c r="B4" s="993"/>
      <c r="C4" s="993"/>
      <c r="D4" s="993"/>
      <c r="E4" s="993"/>
      <c r="F4" s="993"/>
      <c r="G4" s="993"/>
      <c r="H4" s="993"/>
      <c r="I4" s="993"/>
      <c r="J4" s="993"/>
      <c r="K4" s="993"/>
      <c r="L4" s="993"/>
      <c r="M4" s="993"/>
      <c r="N4" s="993"/>
      <c r="O4" s="993"/>
      <c r="P4" s="993"/>
      <c r="Q4" s="993"/>
      <c r="R4" s="993"/>
    </row>
    <row r="5" spans="1:18" ht="12.75">
      <c r="A5" s="993"/>
      <c r="B5" s="993"/>
      <c r="C5" s="993"/>
      <c r="D5" s="993"/>
      <c r="E5" s="993"/>
      <c r="F5" s="993"/>
      <c r="G5" s="993"/>
      <c r="H5" s="993"/>
      <c r="I5" s="993"/>
      <c r="J5" s="993"/>
      <c r="K5" s="993"/>
      <c r="L5" s="993"/>
      <c r="M5" s="993"/>
      <c r="N5" s="993"/>
      <c r="O5" s="993"/>
      <c r="P5" s="993"/>
      <c r="Q5" s="993"/>
      <c r="R5" s="993"/>
    </row>
    <row r="6" spans="1:18" ht="12.75">
      <c r="A6" s="994"/>
      <c r="B6" s="994"/>
      <c r="C6" s="994"/>
      <c r="D6" s="994"/>
      <c r="E6" s="994"/>
      <c r="F6" s="994"/>
      <c r="G6" s="994"/>
      <c r="H6" s="994"/>
      <c r="I6" s="994"/>
      <c r="J6" s="994"/>
      <c r="K6" s="994"/>
      <c r="L6" s="994"/>
      <c r="M6" s="994"/>
      <c r="N6" s="994"/>
      <c r="O6" s="994"/>
      <c r="P6" s="994"/>
      <c r="Q6" s="994"/>
      <c r="R6" s="994"/>
    </row>
    <row r="7" spans="1:18" ht="12.75">
      <c r="A7" s="979" t="s">
        <v>652</v>
      </c>
      <c r="B7" s="979"/>
      <c r="C7" s="263"/>
      <c r="D7" s="263"/>
      <c r="E7" s="263"/>
      <c r="F7" s="263"/>
      <c r="G7" s="263"/>
      <c r="H7" s="445"/>
      <c r="I7" s="263"/>
      <c r="J7" s="263"/>
      <c r="K7" s="263"/>
      <c r="L7" s="980"/>
      <c r="M7" s="980"/>
      <c r="N7" s="980"/>
      <c r="O7" s="980"/>
      <c r="P7" s="980"/>
      <c r="Q7" s="980"/>
      <c r="R7" s="980"/>
    </row>
    <row r="8" spans="1:18" ht="12.75">
      <c r="A8" s="775" t="s">
        <v>2</v>
      </c>
      <c r="B8" s="775" t="s">
        <v>3</v>
      </c>
      <c r="C8" s="981" t="s">
        <v>541</v>
      </c>
      <c r="D8" s="982"/>
      <c r="E8" s="982"/>
      <c r="F8" s="982"/>
      <c r="G8" s="983"/>
      <c r="H8" s="984" t="s">
        <v>87</v>
      </c>
      <c r="I8" s="981" t="s">
        <v>88</v>
      </c>
      <c r="J8" s="982"/>
      <c r="K8" s="982"/>
      <c r="L8" s="983"/>
      <c r="M8" s="981" t="s">
        <v>829</v>
      </c>
      <c r="N8" s="982"/>
      <c r="O8" s="982"/>
      <c r="P8" s="982"/>
      <c r="Q8" s="982"/>
      <c r="R8" s="982"/>
    </row>
    <row r="9" spans="1:18" ht="38.25">
      <c r="A9" s="775"/>
      <c r="B9" s="775"/>
      <c r="C9" s="442" t="s">
        <v>5</v>
      </c>
      <c r="D9" s="442" t="s">
        <v>6</v>
      </c>
      <c r="E9" s="442" t="s">
        <v>390</v>
      </c>
      <c r="F9" s="444" t="s">
        <v>105</v>
      </c>
      <c r="G9" s="444" t="s">
        <v>253</v>
      </c>
      <c r="H9" s="985"/>
      <c r="I9" s="442" t="s">
        <v>203</v>
      </c>
      <c r="J9" s="442" t="s">
        <v>123</v>
      </c>
      <c r="K9" s="442" t="s">
        <v>124</v>
      </c>
      <c r="L9" s="442" t="s">
        <v>486</v>
      </c>
      <c r="M9" s="442" t="s">
        <v>19</v>
      </c>
      <c r="N9" s="458" t="s">
        <v>840</v>
      </c>
      <c r="O9" s="458" t="s">
        <v>841</v>
      </c>
      <c r="P9" s="458" t="s">
        <v>842</v>
      </c>
      <c r="Q9" s="442" t="s">
        <v>833</v>
      </c>
      <c r="R9" s="442" t="s">
        <v>834</v>
      </c>
    </row>
    <row r="10" spans="1:18" ht="12.75">
      <c r="A10" s="442">
        <v>1</v>
      </c>
      <c r="B10" s="442">
        <v>2</v>
      </c>
      <c r="C10" s="442">
        <v>3</v>
      </c>
      <c r="D10" s="442">
        <v>4</v>
      </c>
      <c r="E10" s="442">
        <v>5</v>
      </c>
      <c r="F10" s="442">
        <v>6</v>
      </c>
      <c r="G10" s="442">
        <v>7</v>
      </c>
      <c r="H10" s="442">
        <v>8</v>
      </c>
      <c r="I10" s="442">
        <v>9</v>
      </c>
      <c r="J10" s="442">
        <v>10</v>
      </c>
      <c r="K10" s="442">
        <v>11</v>
      </c>
      <c r="L10" s="442">
        <v>12</v>
      </c>
      <c r="M10" s="442">
        <v>13</v>
      </c>
      <c r="N10" s="442">
        <v>14</v>
      </c>
      <c r="O10" s="442">
        <v>15</v>
      </c>
      <c r="P10" s="442">
        <v>16</v>
      </c>
      <c r="Q10" s="442">
        <v>17</v>
      </c>
      <c r="R10" s="442">
        <v>18</v>
      </c>
    </row>
    <row r="11" spans="1:18" ht="26.25" customHeight="1">
      <c r="A11" s="332">
        <v>1</v>
      </c>
      <c r="B11" s="332" t="s">
        <v>641</v>
      </c>
      <c r="C11" s="413">
        <v>11409.286363636364</v>
      </c>
      <c r="D11" s="413">
        <v>1390.2681818181818</v>
      </c>
      <c r="E11" s="413">
        <v>161.73636363636365</v>
      </c>
      <c r="F11" s="332">
        <v>0</v>
      </c>
      <c r="G11" s="413">
        <f>SUM(C11:F11)</f>
        <v>12961.29090909091</v>
      </c>
      <c r="H11" s="520">
        <v>224</v>
      </c>
      <c r="I11" s="400">
        <f>G11*H11*0.0001</f>
        <v>290.3329163636364</v>
      </c>
      <c r="J11" s="400">
        <f>G11*H11*0.0001</f>
        <v>290.3329163636364</v>
      </c>
      <c r="K11" s="413">
        <v>0</v>
      </c>
      <c r="L11" s="413">
        <v>0</v>
      </c>
      <c r="M11" s="400">
        <v>0</v>
      </c>
      <c r="N11" s="400"/>
      <c r="O11" s="400"/>
      <c r="P11" s="332"/>
      <c r="Q11" s="501"/>
      <c r="R11" s="501"/>
    </row>
    <row r="12" spans="1:18" ht="24.75" customHeight="1">
      <c r="A12" s="332">
        <v>2</v>
      </c>
      <c r="B12" s="332" t="s">
        <v>642</v>
      </c>
      <c r="C12" s="413">
        <v>7153.677272727273</v>
      </c>
      <c r="D12" s="413">
        <v>363.9227272727273</v>
      </c>
      <c r="E12" s="413">
        <v>21.8</v>
      </c>
      <c r="F12" s="332">
        <v>0</v>
      </c>
      <c r="G12" s="413">
        <f>SUM(C12:F12)</f>
        <v>7539.400000000001</v>
      </c>
      <c r="H12" s="520">
        <v>224</v>
      </c>
      <c r="I12" s="400">
        <f>G12*H12*0.0001</f>
        <v>168.88256</v>
      </c>
      <c r="J12" s="400">
        <f>G12*H12*0.0001</f>
        <v>168.88256</v>
      </c>
      <c r="K12" s="413">
        <v>0</v>
      </c>
      <c r="L12" s="413">
        <v>0</v>
      </c>
      <c r="M12" s="400">
        <v>0</v>
      </c>
      <c r="N12" s="986" t="s">
        <v>640</v>
      </c>
      <c r="O12" s="987"/>
      <c r="P12" s="987"/>
      <c r="Q12" s="988"/>
      <c r="R12" s="501"/>
    </row>
    <row r="13" spans="1:18" ht="24.75" customHeight="1">
      <c r="A13" s="332">
        <v>3</v>
      </c>
      <c r="B13" s="332" t="s">
        <v>643</v>
      </c>
      <c r="C13" s="413">
        <v>2317.1</v>
      </c>
      <c r="D13" s="413">
        <v>215.90454545454546</v>
      </c>
      <c r="E13" s="413">
        <v>0</v>
      </c>
      <c r="F13" s="332">
        <v>0</v>
      </c>
      <c r="G13" s="413">
        <f>SUM(C13:F13)</f>
        <v>2533.004545454545</v>
      </c>
      <c r="H13" s="520">
        <v>224</v>
      </c>
      <c r="I13" s="400">
        <f>G13*H13*0.0001</f>
        <v>56.73930181818181</v>
      </c>
      <c r="J13" s="400">
        <f>G13*H13*0.0001</f>
        <v>56.73930181818181</v>
      </c>
      <c r="K13" s="413">
        <v>0</v>
      </c>
      <c r="L13" s="413">
        <v>0</v>
      </c>
      <c r="M13" s="400">
        <v>0</v>
      </c>
      <c r="N13" s="400"/>
      <c r="O13" s="400"/>
      <c r="P13" s="332"/>
      <c r="Q13" s="501"/>
      <c r="R13" s="501"/>
    </row>
    <row r="14" spans="1:18" ht="29.25" customHeight="1">
      <c r="A14" s="332">
        <v>4</v>
      </c>
      <c r="B14" s="332" t="s">
        <v>644</v>
      </c>
      <c r="C14" s="413">
        <v>7814.159090909091</v>
      </c>
      <c r="D14" s="413">
        <v>429.6090909090909</v>
      </c>
      <c r="E14" s="413">
        <v>70.07272727272728</v>
      </c>
      <c r="F14" s="332">
        <v>0</v>
      </c>
      <c r="G14" s="413">
        <f>SUM(C14:F14)</f>
        <v>8313.84090909091</v>
      </c>
      <c r="H14" s="520">
        <v>224</v>
      </c>
      <c r="I14" s="400">
        <f>G14*H14*0.0001</f>
        <v>186.23003636363637</v>
      </c>
      <c r="J14" s="400">
        <f>G14*H14*0.0001</f>
        <v>186.23003636363637</v>
      </c>
      <c r="K14" s="413">
        <v>0</v>
      </c>
      <c r="L14" s="413">
        <v>0</v>
      </c>
      <c r="M14" s="400">
        <v>0</v>
      </c>
      <c r="N14" s="400"/>
      <c r="O14" s="400"/>
      <c r="P14" s="332"/>
      <c r="Q14" s="501"/>
      <c r="R14" s="501"/>
    </row>
    <row r="15" spans="1:18" ht="28.5" customHeight="1">
      <c r="A15" s="485" t="s">
        <v>7</v>
      </c>
      <c r="B15" s="482" t="s">
        <v>19</v>
      </c>
      <c r="C15" s="487">
        <f>SUM(C11:C14)</f>
        <v>28694.22272727273</v>
      </c>
      <c r="D15" s="487">
        <f>SUM(D11:D14)</f>
        <v>2399.7045454545455</v>
      </c>
      <c r="E15" s="487">
        <f>SUM(E11:E14)</f>
        <v>253.60909090909092</v>
      </c>
      <c r="F15" s="482">
        <f>SUM(F11:F14)</f>
        <v>0</v>
      </c>
      <c r="G15" s="487">
        <f>SUM(C15:F15)</f>
        <v>31347.536363636365</v>
      </c>
      <c r="H15" s="534">
        <v>224</v>
      </c>
      <c r="I15" s="401">
        <f>SUM(I11:I14)</f>
        <v>702.1848145454546</v>
      </c>
      <c r="J15" s="486">
        <f>SUM(J11:J14)</f>
        <v>702.1848145454546</v>
      </c>
      <c r="K15" s="487">
        <f>SUM(K11:K14)</f>
        <v>0</v>
      </c>
      <c r="L15" s="487">
        <f>SUM(L11:L14)</f>
        <v>0</v>
      </c>
      <c r="M15" s="400">
        <v>0</v>
      </c>
      <c r="N15" s="401"/>
      <c r="O15" s="401"/>
      <c r="P15" s="310"/>
      <c r="Q15" s="502"/>
      <c r="R15" s="501"/>
    </row>
    <row r="16" spans="1:18" ht="12.75">
      <c r="A16" s="492"/>
      <c r="B16" s="493"/>
      <c r="C16" s="493"/>
      <c r="D16" s="493"/>
      <c r="E16" s="493"/>
      <c r="F16" s="493"/>
      <c r="G16" s="493"/>
      <c r="H16" s="494"/>
      <c r="I16" s="493"/>
      <c r="J16" s="493"/>
      <c r="K16" s="493"/>
      <c r="L16" s="493"/>
      <c r="M16" s="493"/>
      <c r="N16" s="493"/>
      <c r="O16" s="493"/>
      <c r="P16" s="493"/>
      <c r="Q16" s="493"/>
      <c r="R16" s="493"/>
    </row>
    <row r="17" spans="1:18" ht="12.75">
      <c r="A17" s="489"/>
      <c r="B17" s="269"/>
      <c r="C17" s="269"/>
      <c r="D17" s="269"/>
      <c r="E17" s="269"/>
      <c r="F17" s="269"/>
      <c r="G17" s="269"/>
      <c r="H17" s="490"/>
      <c r="I17" s="269"/>
      <c r="J17" s="269"/>
      <c r="K17" s="269"/>
      <c r="L17" s="269"/>
      <c r="M17" s="269"/>
      <c r="N17" s="269"/>
      <c r="O17" s="269"/>
      <c r="P17" s="269"/>
      <c r="Q17" s="269"/>
      <c r="R17" s="269"/>
    </row>
    <row r="18" spans="1:18" ht="12.75">
      <c r="A18" s="489"/>
      <c r="B18" s="269"/>
      <c r="C18" s="269"/>
      <c r="D18" s="269"/>
      <c r="E18" s="269"/>
      <c r="F18" s="269"/>
      <c r="G18" s="269"/>
      <c r="H18" s="490"/>
      <c r="I18" s="269"/>
      <c r="J18" s="269"/>
      <c r="K18" s="269"/>
      <c r="L18" s="269"/>
      <c r="M18" s="269"/>
      <c r="N18" s="269"/>
      <c r="O18" s="269"/>
      <c r="P18" s="269"/>
      <c r="Q18" s="269"/>
      <c r="R18" s="269"/>
    </row>
    <row r="19" spans="1:18" ht="12.75">
      <c r="A19" s="489"/>
      <c r="B19" s="269"/>
      <c r="C19" s="269"/>
      <c r="D19" s="269"/>
      <c r="E19" s="269"/>
      <c r="F19" s="269"/>
      <c r="G19" s="269"/>
      <c r="H19" s="490"/>
      <c r="I19" s="269"/>
      <c r="J19" s="269"/>
      <c r="K19" s="269"/>
      <c r="L19" s="269"/>
      <c r="M19" s="269"/>
      <c r="N19" s="269"/>
      <c r="O19" s="269"/>
      <c r="P19" s="269"/>
      <c r="Q19" s="269"/>
      <c r="R19" s="269"/>
    </row>
    <row r="20" spans="1:18" ht="12.75">
      <c r="A20" s="489"/>
      <c r="B20" s="269"/>
      <c r="C20" s="269"/>
      <c r="D20" s="269"/>
      <c r="E20" s="269"/>
      <c r="F20" s="269"/>
      <c r="G20" s="269"/>
      <c r="H20" s="490"/>
      <c r="I20" s="269"/>
      <c r="J20" s="269"/>
      <c r="K20" s="269"/>
      <c r="L20" s="269"/>
      <c r="M20" s="269"/>
      <c r="N20" s="269"/>
      <c r="O20" s="269"/>
      <c r="P20" s="269"/>
      <c r="Q20" s="269"/>
      <c r="R20" s="269"/>
    </row>
    <row r="21" spans="1:18" ht="12.75">
      <c r="A21" s="489"/>
      <c r="B21" s="269"/>
      <c r="C21" s="269"/>
      <c r="D21" s="269"/>
      <c r="E21" s="269"/>
      <c r="F21" s="269"/>
      <c r="G21" s="269"/>
      <c r="H21" s="490"/>
      <c r="I21" s="269"/>
      <c r="J21" s="269"/>
      <c r="K21" s="269"/>
      <c r="L21" s="269"/>
      <c r="M21" s="269"/>
      <c r="N21" s="269"/>
      <c r="O21" s="269"/>
      <c r="P21" s="269"/>
      <c r="Q21" s="269"/>
      <c r="R21" s="269"/>
    </row>
    <row r="22" spans="1:18" ht="12.75">
      <c r="A22" s="491"/>
      <c r="B22" s="269"/>
      <c r="C22" s="269"/>
      <c r="D22" s="269"/>
      <c r="E22" s="269"/>
      <c r="F22" s="269"/>
      <c r="G22" s="269"/>
      <c r="H22" s="490"/>
      <c r="I22" s="269"/>
      <c r="J22" s="269"/>
      <c r="K22" s="269"/>
      <c r="L22" s="269"/>
      <c r="M22" s="269"/>
      <c r="N22" s="269"/>
      <c r="O22" s="269"/>
      <c r="P22" s="269"/>
      <c r="Q22" s="269"/>
      <c r="R22" s="269"/>
    </row>
    <row r="23" spans="1:18" ht="12.75">
      <c r="A23" s="491"/>
      <c r="B23" s="269"/>
      <c r="C23" s="269"/>
      <c r="D23" s="269"/>
      <c r="E23" s="269"/>
      <c r="F23" s="269"/>
      <c r="G23" s="269"/>
      <c r="H23" s="490"/>
      <c r="I23" s="269"/>
      <c r="J23" s="269"/>
      <c r="K23" s="269"/>
      <c r="L23" s="269"/>
      <c r="M23" s="269"/>
      <c r="N23" s="269"/>
      <c r="O23" s="269"/>
      <c r="P23" s="269"/>
      <c r="Q23" s="269"/>
      <c r="R23" s="269"/>
    </row>
    <row r="24" spans="1:18" ht="12.75">
      <c r="A24" s="491"/>
      <c r="B24" s="269"/>
      <c r="C24" s="269"/>
      <c r="D24" s="269"/>
      <c r="E24" s="269"/>
      <c r="F24" s="269"/>
      <c r="G24" s="269"/>
      <c r="H24" s="490"/>
      <c r="I24" s="269"/>
      <c r="J24" s="269"/>
      <c r="K24" s="269"/>
      <c r="L24" s="269"/>
      <c r="M24" s="269"/>
      <c r="N24" s="269"/>
      <c r="O24" s="269"/>
      <c r="P24" s="269"/>
      <c r="Q24" s="269"/>
      <c r="R24" s="269"/>
    </row>
    <row r="25" spans="1:18" ht="12.75">
      <c r="A25" s="269"/>
      <c r="B25" s="269"/>
      <c r="C25" s="269"/>
      <c r="D25" s="269"/>
      <c r="E25" s="269"/>
      <c r="F25" s="269"/>
      <c r="G25" s="269"/>
      <c r="H25" s="269"/>
      <c r="I25" s="263"/>
      <c r="J25" s="263"/>
      <c r="K25" s="263"/>
      <c r="L25" s="263"/>
      <c r="M25" s="263"/>
      <c r="N25" s="263"/>
      <c r="O25" s="263"/>
      <c r="P25" s="263"/>
      <c r="Q25" s="263"/>
      <c r="R25" s="263"/>
    </row>
    <row r="26" spans="1:18" ht="12.75">
      <c r="A26" s="446" t="s">
        <v>8</v>
      </c>
      <c r="B26" s="271"/>
      <c r="C26" s="271"/>
      <c r="D26" s="269"/>
      <c r="E26" s="269"/>
      <c r="F26" s="269"/>
      <c r="G26" s="269"/>
      <c r="H26" s="269"/>
      <c r="I26" s="263"/>
      <c r="J26" s="263"/>
      <c r="K26" s="263"/>
      <c r="L26" s="263"/>
      <c r="M26" s="263"/>
      <c r="N26" s="263"/>
      <c r="O26" s="263"/>
      <c r="P26" s="263"/>
      <c r="Q26" s="263"/>
      <c r="R26" s="263"/>
    </row>
    <row r="27" spans="1:18" ht="12.75">
      <c r="A27" s="272" t="s">
        <v>9</v>
      </c>
      <c r="B27" s="272"/>
      <c r="C27" s="272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</row>
    <row r="28" spans="1:18" ht="12.75">
      <c r="A28" s="272" t="s">
        <v>10</v>
      </c>
      <c r="B28" s="272"/>
      <c r="C28" s="272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</row>
    <row r="29" spans="1:18" ht="12.75">
      <c r="A29" s="272"/>
      <c r="B29" s="272"/>
      <c r="C29" s="272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</row>
    <row r="30" spans="1:18" ht="12.75">
      <c r="A30" s="272"/>
      <c r="B30" s="272"/>
      <c r="C30" s="272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</row>
    <row r="31" spans="1:18" ht="12.75">
      <c r="A31" s="272" t="s">
        <v>12</v>
      </c>
      <c r="B31" s="263"/>
      <c r="C31" s="263"/>
      <c r="D31" s="263"/>
      <c r="E31" s="263"/>
      <c r="F31" s="263"/>
      <c r="G31" s="263"/>
      <c r="H31" s="272"/>
      <c r="I31" s="263"/>
      <c r="J31" s="272"/>
      <c r="K31" s="272"/>
      <c r="L31" s="272"/>
      <c r="M31" s="272"/>
      <c r="N31" s="272"/>
      <c r="O31" s="272"/>
      <c r="P31" s="272"/>
      <c r="Q31" s="272"/>
      <c r="R31" s="272"/>
    </row>
    <row r="32" spans="1:18" ht="12.75">
      <c r="A32" s="263"/>
      <c r="B32" s="263"/>
      <c r="C32" s="263"/>
      <c r="D32" s="263"/>
      <c r="E32" s="263"/>
      <c r="F32" s="263"/>
      <c r="G32" s="263"/>
      <c r="H32" s="263"/>
      <c r="I32" s="272"/>
      <c r="J32" s="978" t="s">
        <v>14</v>
      </c>
      <c r="K32" s="978"/>
      <c r="L32" s="978"/>
      <c r="M32" s="978"/>
      <c r="N32" s="978"/>
      <c r="O32" s="978"/>
      <c r="P32" s="978"/>
      <c r="Q32" s="978"/>
      <c r="R32" s="978"/>
    </row>
    <row r="33" spans="1:18" ht="12.75">
      <c r="A33" s="263"/>
      <c r="B33" s="263"/>
      <c r="C33" s="263"/>
      <c r="D33" s="263"/>
      <c r="E33" s="263"/>
      <c r="F33" s="263"/>
      <c r="G33" s="263"/>
      <c r="H33" s="263"/>
      <c r="I33" s="978" t="s">
        <v>89</v>
      </c>
      <c r="J33" s="978"/>
      <c r="K33" s="978"/>
      <c r="L33" s="978"/>
      <c r="M33" s="978"/>
      <c r="N33" s="978"/>
      <c r="O33" s="978"/>
      <c r="P33" s="978"/>
      <c r="Q33" s="978"/>
      <c r="R33" s="978"/>
    </row>
    <row r="34" spans="1:18" ht="12.75">
      <c r="A34" s="272"/>
      <c r="B34" s="272"/>
      <c r="C34" s="263"/>
      <c r="D34" s="263"/>
      <c r="E34" s="263"/>
      <c r="F34" s="263"/>
      <c r="G34" s="263"/>
      <c r="H34" s="263"/>
      <c r="I34" s="263"/>
      <c r="J34" s="272"/>
      <c r="K34" s="272"/>
      <c r="L34" s="272"/>
      <c r="M34" s="272"/>
      <c r="N34" s="272"/>
      <c r="O34" s="272"/>
      <c r="P34" s="272"/>
      <c r="Q34" s="272"/>
      <c r="R34" s="272"/>
    </row>
  </sheetData>
  <sheetProtection/>
  <mergeCells count="17">
    <mergeCell ref="N12:Q12"/>
    <mergeCell ref="G1:I1"/>
    <mergeCell ref="Q1:R1"/>
    <mergeCell ref="A2:R2"/>
    <mergeCell ref="A3:R3"/>
    <mergeCell ref="A4:R5"/>
    <mergeCell ref="A6:R6"/>
    <mergeCell ref="J32:R32"/>
    <mergeCell ref="I33:R33"/>
    <mergeCell ref="A7:B7"/>
    <mergeCell ref="L7:R7"/>
    <mergeCell ref="A8:A9"/>
    <mergeCell ref="B8:B9"/>
    <mergeCell ref="C8:G8"/>
    <mergeCell ref="H8:H9"/>
    <mergeCell ref="I8:L8"/>
    <mergeCell ref="M8:R8"/>
  </mergeCells>
  <printOptions horizontalCentered="1"/>
  <pageMargins left="0.7086614173228347" right="0.7086614173228347" top="1.3385826771653544" bottom="0.7480314960629921" header="0.31496062992125984" footer="0.31496062992125984"/>
  <pageSetup horizontalDpi="600" verticalDpi="600" orientation="landscape" paperSize="9" scale="75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C11" sqref="C11:J15"/>
    </sheetView>
  </sheetViews>
  <sheetFormatPr defaultColWidth="9.140625" defaultRowHeight="12.75"/>
  <cols>
    <col min="11" max="11" width="8.140625" style="0" customWidth="1"/>
    <col min="12" max="12" width="7.8515625" style="0" customWidth="1"/>
    <col min="14" max="17" width="10.00390625" style="0" bestFit="1" customWidth="1"/>
  </cols>
  <sheetData>
    <row r="1" spans="1:18" ht="15">
      <c r="A1" s="263"/>
      <c r="B1" s="263"/>
      <c r="C1" s="263"/>
      <c r="D1" s="263"/>
      <c r="E1" s="263"/>
      <c r="F1" s="263"/>
      <c r="G1" s="989"/>
      <c r="H1" s="989"/>
      <c r="I1" s="989"/>
      <c r="J1" s="263"/>
      <c r="K1" s="263"/>
      <c r="L1" s="263"/>
      <c r="M1" s="263"/>
      <c r="N1" s="263"/>
      <c r="O1" s="263"/>
      <c r="P1" s="263"/>
      <c r="Q1" s="990" t="s">
        <v>741</v>
      </c>
      <c r="R1" s="990"/>
    </row>
    <row r="2" spans="1:18" ht="15.75">
      <c r="A2" s="991" t="s">
        <v>0</v>
      </c>
      <c r="B2" s="991"/>
      <c r="C2" s="991"/>
      <c r="D2" s="991"/>
      <c r="E2" s="991"/>
      <c r="F2" s="991"/>
      <c r="G2" s="991"/>
      <c r="H2" s="991"/>
      <c r="I2" s="991"/>
      <c r="J2" s="991"/>
      <c r="K2" s="991"/>
      <c r="L2" s="991"/>
      <c r="M2" s="991"/>
      <c r="N2" s="991"/>
      <c r="O2" s="991"/>
      <c r="P2" s="991"/>
      <c r="Q2" s="991"/>
      <c r="R2" s="991"/>
    </row>
    <row r="3" spans="1:18" ht="18">
      <c r="A3" s="992" t="s">
        <v>753</v>
      </c>
      <c r="B3" s="992"/>
      <c r="C3" s="992"/>
      <c r="D3" s="992"/>
      <c r="E3" s="992"/>
      <c r="F3" s="992"/>
      <c r="G3" s="992"/>
      <c r="H3" s="992"/>
      <c r="I3" s="992"/>
      <c r="J3" s="992"/>
      <c r="K3" s="992"/>
      <c r="L3" s="992"/>
      <c r="M3" s="992"/>
      <c r="N3" s="992"/>
      <c r="O3" s="992"/>
      <c r="P3" s="992"/>
      <c r="Q3" s="992"/>
      <c r="R3" s="992"/>
    </row>
    <row r="4" spans="1:18" ht="12.75">
      <c r="A4" s="993" t="s">
        <v>835</v>
      </c>
      <c r="B4" s="993"/>
      <c r="C4" s="993"/>
      <c r="D4" s="993"/>
      <c r="E4" s="993"/>
      <c r="F4" s="993"/>
      <c r="G4" s="993"/>
      <c r="H4" s="993"/>
      <c r="I4" s="993"/>
      <c r="J4" s="993"/>
      <c r="K4" s="993"/>
      <c r="L4" s="993"/>
      <c r="M4" s="993"/>
      <c r="N4" s="993"/>
      <c r="O4" s="993"/>
      <c r="P4" s="993"/>
      <c r="Q4" s="993"/>
      <c r="R4" s="993"/>
    </row>
    <row r="5" spans="1:18" ht="12.75">
      <c r="A5" s="993"/>
      <c r="B5" s="993"/>
      <c r="C5" s="993"/>
      <c r="D5" s="993"/>
      <c r="E5" s="993"/>
      <c r="F5" s="993"/>
      <c r="G5" s="993"/>
      <c r="H5" s="993"/>
      <c r="I5" s="993"/>
      <c r="J5" s="993"/>
      <c r="K5" s="993"/>
      <c r="L5" s="993"/>
      <c r="M5" s="993"/>
      <c r="N5" s="993"/>
      <c r="O5" s="993"/>
      <c r="P5" s="993"/>
      <c r="Q5" s="993"/>
      <c r="R5" s="993"/>
    </row>
    <row r="6" spans="1:18" ht="12.75">
      <c r="A6" s="994"/>
      <c r="B6" s="994"/>
      <c r="C6" s="994"/>
      <c r="D6" s="994"/>
      <c r="E6" s="994"/>
      <c r="F6" s="994"/>
      <c r="G6" s="994"/>
      <c r="H6" s="994"/>
      <c r="I6" s="994"/>
      <c r="J6" s="994"/>
      <c r="K6" s="994"/>
      <c r="L6" s="994"/>
      <c r="M6" s="994"/>
      <c r="N6" s="994"/>
      <c r="O6" s="994"/>
      <c r="P6" s="994"/>
      <c r="Q6" s="994"/>
      <c r="R6" s="994"/>
    </row>
    <row r="7" spans="1:18" ht="12.75">
      <c r="A7" s="979" t="s">
        <v>183</v>
      </c>
      <c r="B7" s="979"/>
      <c r="C7" s="263"/>
      <c r="D7" s="263"/>
      <c r="E7" s="263"/>
      <c r="F7" s="263"/>
      <c r="G7" s="263"/>
      <c r="H7" s="445"/>
      <c r="I7" s="263"/>
      <c r="J7" s="263"/>
      <c r="K7" s="263"/>
      <c r="L7" s="980"/>
      <c r="M7" s="980"/>
      <c r="N7" s="980"/>
      <c r="O7" s="980"/>
      <c r="P7" s="980"/>
      <c r="Q7" s="980"/>
      <c r="R7" s="980"/>
    </row>
    <row r="8" spans="1:18" ht="12.75">
      <c r="A8" s="775" t="s">
        <v>2</v>
      </c>
      <c r="B8" s="775" t="s">
        <v>3</v>
      </c>
      <c r="C8" s="981" t="s">
        <v>541</v>
      </c>
      <c r="D8" s="982"/>
      <c r="E8" s="982"/>
      <c r="F8" s="982"/>
      <c r="G8" s="983"/>
      <c r="H8" s="984" t="s">
        <v>87</v>
      </c>
      <c r="I8" s="981" t="s">
        <v>88</v>
      </c>
      <c r="J8" s="982"/>
      <c r="K8" s="982"/>
      <c r="L8" s="983"/>
      <c r="M8" s="981" t="s">
        <v>829</v>
      </c>
      <c r="N8" s="982"/>
      <c r="O8" s="982"/>
      <c r="P8" s="982"/>
      <c r="Q8" s="982"/>
      <c r="R8" s="982"/>
    </row>
    <row r="9" spans="1:18" ht="38.25">
      <c r="A9" s="775"/>
      <c r="B9" s="775"/>
      <c r="C9" s="442" t="s">
        <v>5</v>
      </c>
      <c r="D9" s="442" t="s">
        <v>6</v>
      </c>
      <c r="E9" s="442" t="s">
        <v>390</v>
      </c>
      <c r="F9" s="444" t="s">
        <v>105</v>
      </c>
      <c r="G9" s="444" t="s">
        <v>253</v>
      </c>
      <c r="H9" s="985"/>
      <c r="I9" s="442" t="s">
        <v>203</v>
      </c>
      <c r="J9" s="442" t="s">
        <v>123</v>
      </c>
      <c r="K9" s="442" t="s">
        <v>124</v>
      </c>
      <c r="L9" s="442" t="s">
        <v>486</v>
      </c>
      <c r="M9" s="442" t="s">
        <v>19</v>
      </c>
      <c r="N9" s="458" t="s">
        <v>843</v>
      </c>
      <c r="O9" s="458" t="s">
        <v>841</v>
      </c>
      <c r="P9" s="458" t="s">
        <v>842</v>
      </c>
      <c r="Q9" s="442" t="s">
        <v>833</v>
      </c>
      <c r="R9" s="442" t="s">
        <v>834</v>
      </c>
    </row>
    <row r="10" spans="1:18" ht="12.75">
      <c r="A10" s="442">
        <v>1</v>
      </c>
      <c r="B10" s="442">
        <v>2</v>
      </c>
      <c r="C10" s="442">
        <v>3</v>
      </c>
      <c r="D10" s="442">
        <v>4</v>
      </c>
      <c r="E10" s="442">
        <v>5</v>
      </c>
      <c r="F10" s="442">
        <v>6</v>
      </c>
      <c r="G10" s="442">
        <v>7</v>
      </c>
      <c r="H10" s="442">
        <v>8</v>
      </c>
      <c r="I10" s="442">
        <v>9</v>
      </c>
      <c r="J10" s="442">
        <v>10</v>
      </c>
      <c r="K10" s="442">
        <v>11</v>
      </c>
      <c r="L10" s="442">
        <v>12</v>
      </c>
      <c r="M10" s="442">
        <v>13</v>
      </c>
      <c r="N10" s="442">
        <v>14</v>
      </c>
      <c r="O10" s="442">
        <v>15</v>
      </c>
      <c r="P10" s="442">
        <v>16</v>
      </c>
      <c r="Q10" s="442">
        <v>17</v>
      </c>
      <c r="R10" s="442">
        <v>18</v>
      </c>
    </row>
    <row r="11" spans="1:18" ht="28.5" customHeight="1">
      <c r="A11" s="332">
        <v>1</v>
      </c>
      <c r="B11" s="332" t="s">
        <v>641</v>
      </c>
      <c r="C11" s="621">
        <v>10866.940909090908</v>
      </c>
      <c r="D11" s="621">
        <v>25.80909090909091</v>
      </c>
      <c r="E11" s="621">
        <v>69.29545454545455</v>
      </c>
      <c r="F11" s="332">
        <v>0</v>
      </c>
      <c r="G11" s="622">
        <f>SUM(C11:F11)</f>
        <v>10962.045454545454</v>
      </c>
      <c r="H11" s="623">
        <v>224</v>
      </c>
      <c r="I11" s="400">
        <v>376.99199999999996</v>
      </c>
      <c r="J11" s="400">
        <v>376.99199999999996</v>
      </c>
      <c r="K11" s="332">
        <v>0</v>
      </c>
      <c r="L11" s="332">
        <v>0</v>
      </c>
      <c r="M11" s="413">
        <v>0</v>
      </c>
      <c r="N11" s="503"/>
      <c r="O11" s="503"/>
      <c r="P11" s="503"/>
      <c r="Q11" s="503"/>
      <c r="R11" s="496"/>
    </row>
    <row r="12" spans="1:18" ht="22.5" customHeight="1">
      <c r="A12" s="332">
        <v>2</v>
      </c>
      <c r="B12" s="332" t="s">
        <v>642</v>
      </c>
      <c r="C12" s="621">
        <v>7011.409090909091</v>
      </c>
      <c r="D12" s="621">
        <v>41.95454545454545</v>
      </c>
      <c r="E12" s="621">
        <v>30.259090909090908</v>
      </c>
      <c r="F12" s="332">
        <v>0</v>
      </c>
      <c r="G12" s="622">
        <f>SUM(C12:F12)</f>
        <v>7083.622727272727</v>
      </c>
      <c r="H12" s="623">
        <v>224</v>
      </c>
      <c r="I12" s="400">
        <v>245.41439999999997</v>
      </c>
      <c r="J12" s="400">
        <v>245.41439999999997</v>
      </c>
      <c r="K12" s="332">
        <v>0</v>
      </c>
      <c r="L12" s="332">
        <v>0</v>
      </c>
      <c r="M12" s="413">
        <v>0</v>
      </c>
      <c r="N12" s="503"/>
      <c r="O12" s="503"/>
      <c r="P12" s="503"/>
      <c r="Q12" s="503"/>
      <c r="R12" s="496"/>
    </row>
    <row r="13" spans="1:18" ht="23.25" customHeight="1">
      <c r="A13" s="332">
        <v>3</v>
      </c>
      <c r="B13" s="332" t="s">
        <v>643</v>
      </c>
      <c r="C13" s="621">
        <v>1765.9818181818182</v>
      </c>
      <c r="D13" s="621">
        <v>0</v>
      </c>
      <c r="E13" s="621">
        <v>0</v>
      </c>
      <c r="F13" s="332">
        <v>0</v>
      </c>
      <c r="G13" s="622">
        <f>SUM(C13:F13)</f>
        <v>1765.9818181818182</v>
      </c>
      <c r="H13" s="623">
        <v>224</v>
      </c>
      <c r="I13" s="400">
        <v>61.051199999999994</v>
      </c>
      <c r="J13" s="400">
        <v>61.051199999999994</v>
      </c>
      <c r="K13" s="332">
        <v>0</v>
      </c>
      <c r="L13" s="332">
        <v>0</v>
      </c>
      <c r="M13" s="413">
        <v>0</v>
      </c>
      <c r="N13" s="997" t="s">
        <v>640</v>
      </c>
      <c r="O13" s="998"/>
      <c r="P13" s="998"/>
      <c r="Q13" s="999"/>
      <c r="R13" s="496"/>
    </row>
    <row r="14" spans="1:18" ht="24.75" customHeight="1">
      <c r="A14" s="332">
        <v>4</v>
      </c>
      <c r="B14" s="332" t="s">
        <v>644</v>
      </c>
      <c r="C14" s="624">
        <v>6864.445454545455</v>
      </c>
      <c r="D14" s="621">
        <v>0</v>
      </c>
      <c r="E14" s="621">
        <v>0</v>
      </c>
      <c r="F14" s="332">
        <v>0</v>
      </c>
      <c r="G14" s="622">
        <f>SUM(C14:F14)</f>
        <v>6864.445454545455</v>
      </c>
      <c r="H14" s="623">
        <v>224</v>
      </c>
      <c r="I14" s="400">
        <v>236.67839999999998</v>
      </c>
      <c r="J14" s="400">
        <v>236.67839999999998</v>
      </c>
      <c r="K14" s="332">
        <v>0</v>
      </c>
      <c r="L14" s="332">
        <v>0</v>
      </c>
      <c r="M14" s="413">
        <v>0</v>
      </c>
      <c r="N14" s="503"/>
      <c r="O14" s="503"/>
      <c r="P14" s="503"/>
      <c r="Q14" s="503"/>
      <c r="R14" s="496"/>
    </row>
    <row r="15" spans="1:18" ht="30" customHeight="1">
      <c r="A15" s="995" t="s">
        <v>634</v>
      </c>
      <c r="B15" s="996"/>
      <c r="C15" s="625">
        <f>SUM(C11:C14)</f>
        <v>26508.77727272727</v>
      </c>
      <c r="D15" s="625">
        <f>SUM(D11:D14)</f>
        <v>67.76363636363637</v>
      </c>
      <c r="E15" s="625">
        <f>SUM(E11:E14)</f>
        <v>99.55454545454546</v>
      </c>
      <c r="F15" s="482">
        <f>SUM(F11:F14)</f>
        <v>0</v>
      </c>
      <c r="G15" s="487">
        <f>SUM(C15:F15)</f>
        <v>26676.095454545455</v>
      </c>
      <c r="H15" s="626">
        <v>224</v>
      </c>
      <c r="I15" s="486">
        <f>SUM(I11:I14)</f>
        <v>920.136</v>
      </c>
      <c r="J15" s="486">
        <f>SUM(J11:J14)</f>
        <v>920.136</v>
      </c>
      <c r="K15" s="482">
        <f>SUM(K11:K14)</f>
        <v>0</v>
      </c>
      <c r="L15" s="482">
        <f>SUM(L11:L14)</f>
        <v>0</v>
      </c>
      <c r="M15" s="413">
        <v>0</v>
      </c>
      <c r="N15" s="504"/>
      <c r="O15" s="504"/>
      <c r="P15" s="504"/>
      <c r="Q15" s="505"/>
      <c r="R15" s="498"/>
    </row>
    <row r="16" spans="1:18" ht="12.75">
      <c r="A16" s="492"/>
      <c r="B16" s="493"/>
      <c r="C16" s="493"/>
      <c r="D16" s="493"/>
      <c r="E16" s="493"/>
      <c r="F16" s="493"/>
      <c r="G16" s="493"/>
      <c r="H16" s="494"/>
      <c r="I16" s="493"/>
      <c r="J16" s="493"/>
      <c r="K16" s="493"/>
      <c r="L16" s="493"/>
      <c r="M16" s="493"/>
      <c r="N16" s="493"/>
      <c r="O16" s="493"/>
      <c r="P16" s="493"/>
      <c r="Q16" s="493"/>
      <c r="R16" s="493"/>
    </row>
    <row r="17" spans="1:18" ht="12.75">
      <c r="A17" s="489"/>
      <c r="B17" s="269"/>
      <c r="C17" s="269"/>
      <c r="D17" s="269"/>
      <c r="E17" s="269"/>
      <c r="F17" s="269"/>
      <c r="G17" s="269"/>
      <c r="H17" s="490"/>
      <c r="I17" s="269"/>
      <c r="J17" s="269"/>
      <c r="K17" s="269"/>
      <c r="L17" s="269"/>
      <c r="M17" s="269"/>
      <c r="N17" s="269"/>
      <c r="O17" s="269"/>
      <c r="P17" s="269"/>
      <c r="Q17" s="269"/>
      <c r="R17" s="269"/>
    </row>
    <row r="18" spans="1:18" ht="12.75">
      <c r="A18" s="489"/>
      <c r="B18" s="269"/>
      <c r="C18" s="269"/>
      <c r="D18" s="269"/>
      <c r="E18" s="269"/>
      <c r="F18" s="269"/>
      <c r="G18" s="269"/>
      <c r="H18" s="490"/>
      <c r="I18" s="269"/>
      <c r="J18" s="269"/>
      <c r="K18" s="269"/>
      <c r="L18" s="269"/>
      <c r="M18" s="269"/>
      <c r="N18" s="269"/>
      <c r="O18" s="269"/>
      <c r="P18" s="269"/>
      <c r="Q18" s="269"/>
      <c r="R18" s="269"/>
    </row>
    <row r="19" spans="1:18" ht="12.75">
      <c r="A19" s="489"/>
      <c r="B19" s="269"/>
      <c r="C19" s="269"/>
      <c r="D19" s="269"/>
      <c r="E19" s="269"/>
      <c r="F19" s="269"/>
      <c r="G19" s="269"/>
      <c r="H19" s="490"/>
      <c r="I19" s="269"/>
      <c r="J19" s="269"/>
      <c r="K19" s="269"/>
      <c r="L19" s="269"/>
      <c r="M19" s="269"/>
      <c r="N19" s="269"/>
      <c r="O19" s="269"/>
      <c r="P19" s="269"/>
      <c r="Q19" s="269"/>
      <c r="R19" s="269"/>
    </row>
    <row r="20" spans="1:18" ht="12.75">
      <c r="A20" s="489"/>
      <c r="B20" s="269"/>
      <c r="C20" s="269"/>
      <c r="D20" s="269"/>
      <c r="E20" s="269"/>
      <c r="F20" s="269"/>
      <c r="G20" s="269"/>
      <c r="H20" s="490"/>
      <c r="I20" s="269"/>
      <c r="J20" s="269"/>
      <c r="K20" s="269"/>
      <c r="L20" s="269"/>
      <c r="M20" s="269"/>
      <c r="N20" s="269"/>
      <c r="O20" s="269"/>
      <c r="P20" s="269"/>
      <c r="Q20" s="269"/>
      <c r="R20" s="269"/>
    </row>
    <row r="21" spans="1:18" ht="12.75">
      <c r="A21" s="489"/>
      <c r="B21" s="269"/>
      <c r="C21" s="269"/>
      <c r="D21" s="269"/>
      <c r="E21" s="269"/>
      <c r="F21" s="269"/>
      <c r="G21" s="269"/>
      <c r="H21" s="490"/>
      <c r="I21" s="269"/>
      <c r="J21" s="269"/>
      <c r="K21" s="269"/>
      <c r="L21" s="269"/>
      <c r="M21" s="269"/>
      <c r="N21" s="269"/>
      <c r="O21" s="269"/>
      <c r="P21" s="269"/>
      <c r="Q21" s="269"/>
      <c r="R21" s="269"/>
    </row>
    <row r="22" spans="1:18" ht="12.75">
      <c r="A22" s="491"/>
      <c r="B22" s="269"/>
      <c r="C22" s="269"/>
      <c r="D22" s="269"/>
      <c r="E22" s="269"/>
      <c r="F22" s="269"/>
      <c r="G22" s="269"/>
      <c r="H22" s="490"/>
      <c r="I22" s="269"/>
      <c r="J22" s="269"/>
      <c r="K22" s="269"/>
      <c r="L22" s="269"/>
      <c r="M22" s="269"/>
      <c r="N22" s="269"/>
      <c r="O22" s="269"/>
      <c r="P22" s="269"/>
      <c r="Q22" s="269"/>
      <c r="R22" s="269"/>
    </row>
    <row r="23" spans="1:18" ht="12.75">
      <c r="A23" s="491"/>
      <c r="B23" s="269"/>
      <c r="C23" s="269"/>
      <c r="D23" s="269"/>
      <c r="E23" s="269"/>
      <c r="F23" s="269"/>
      <c r="G23" s="269"/>
      <c r="H23" s="490"/>
      <c r="I23" s="269"/>
      <c r="J23" s="269"/>
      <c r="K23" s="269"/>
      <c r="L23" s="269"/>
      <c r="M23" s="269"/>
      <c r="N23" s="269"/>
      <c r="O23" s="269"/>
      <c r="P23" s="269"/>
      <c r="Q23" s="269"/>
      <c r="R23" s="269"/>
    </row>
    <row r="24" spans="1:18" ht="12.75">
      <c r="A24" s="491"/>
      <c r="B24" s="269"/>
      <c r="C24" s="269"/>
      <c r="D24" s="269"/>
      <c r="E24" s="269"/>
      <c r="F24" s="269"/>
      <c r="G24" s="269"/>
      <c r="H24" s="490"/>
      <c r="I24" s="269"/>
      <c r="J24" s="269"/>
      <c r="K24" s="269"/>
      <c r="L24" s="269"/>
      <c r="M24" s="269"/>
      <c r="N24" s="269"/>
      <c r="O24" s="269"/>
      <c r="P24" s="269"/>
      <c r="Q24" s="269"/>
      <c r="R24" s="269"/>
    </row>
    <row r="25" spans="1:18" ht="12.75">
      <c r="A25" s="269"/>
      <c r="B25" s="269"/>
      <c r="C25" s="269"/>
      <c r="D25" s="269"/>
      <c r="E25" s="269"/>
      <c r="F25" s="269"/>
      <c r="G25" s="269"/>
      <c r="H25" s="269"/>
      <c r="I25" s="263"/>
      <c r="J25" s="263"/>
      <c r="K25" s="263"/>
      <c r="L25" s="263"/>
      <c r="M25" s="263"/>
      <c r="N25" s="263"/>
      <c r="O25" s="263"/>
      <c r="P25" s="263"/>
      <c r="Q25" s="263"/>
      <c r="R25" s="263"/>
    </row>
    <row r="26" spans="1:18" ht="12.75">
      <c r="A26" s="446" t="s">
        <v>8</v>
      </c>
      <c r="B26" s="271"/>
      <c r="C26" s="271"/>
      <c r="D26" s="269"/>
      <c r="E26" s="269"/>
      <c r="F26" s="269"/>
      <c r="G26" s="269"/>
      <c r="H26" s="269"/>
      <c r="I26" s="263"/>
      <c r="J26" s="263"/>
      <c r="K26" s="263"/>
      <c r="L26" s="263"/>
      <c r="M26" s="263"/>
      <c r="N26" s="263"/>
      <c r="O26" s="263"/>
      <c r="P26" s="263"/>
      <c r="Q26" s="263"/>
      <c r="R26" s="263"/>
    </row>
    <row r="27" spans="1:18" ht="12.75">
      <c r="A27" s="272" t="s">
        <v>9</v>
      </c>
      <c r="B27" s="272"/>
      <c r="C27" s="272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</row>
    <row r="28" spans="1:18" ht="12.75">
      <c r="A28" s="272" t="s">
        <v>10</v>
      </c>
      <c r="B28" s="272"/>
      <c r="C28" s="272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</row>
    <row r="29" spans="1:18" ht="12.75">
      <c r="A29" s="272"/>
      <c r="B29" s="272"/>
      <c r="C29" s="272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</row>
    <row r="30" spans="1:18" ht="12.75">
      <c r="A30" s="272"/>
      <c r="B30" s="272"/>
      <c r="C30" s="272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</row>
    <row r="31" spans="1:18" ht="12.75">
      <c r="A31" s="272"/>
      <c r="B31" s="272"/>
      <c r="C31" s="272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</row>
    <row r="32" spans="1:18" ht="12.75">
      <c r="A32" s="272"/>
      <c r="B32" s="272"/>
      <c r="C32" s="272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</row>
    <row r="33" spans="1:18" ht="12.75">
      <c r="A33" s="272"/>
      <c r="B33" s="272"/>
      <c r="C33" s="272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</row>
    <row r="34" spans="1:18" ht="12.75">
      <c r="A34" s="272" t="s">
        <v>12</v>
      </c>
      <c r="B34" s="263"/>
      <c r="C34" s="263"/>
      <c r="D34" s="263"/>
      <c r="E34" s="263"/>
      <c r="F34" s="263"/>
      <c r="G34" s="263"/>
      <c r="H34" s="272"/>
      <c r="I34" s="263"/>
      <c r="J34" s="272"/>
      <c r="K34" s="272"/>
      <c r="L34" s="272"/>
      <c r="M34" s="272"/>
      <c r="N34" s="272"/>
      <c r="O34" s="272"/>
      <c r="P34" s="272"/>
      <c r="Q34" s="272"/>
      <c r="R34" s="272"/>
    </row>
    <row r="35" spans="1:18" ht="12.75">
      <c r="A35" s="263"/>
      <c r="B35" s="263"/>
      <c r="C35" s="263"/>
      <c r="D35" s="263"/>
      <c r="E35" s="263"/>
      <c r="F35" s="263"/>
      <c r="G35" s="263"/>
      <c r="H35" s="263"/>
      <c r="I35" s="272"/>
      <c r="J35" s="978" t="s">
        <v>14</v>
      </c>
      <c r="K35" s="978"/>
      <c r="L35" s="978"/>
      <c r="M35" s="978"/>
      <c r="N35" s="978"/>
      <c r="O35" s="978"/>
      <c r="P35" s="978"/>
      <c r="Q35" s="978"/>
      <c r="R35" s="978"/>
    </row>
    <row r="36" spans="1:18" ht="12.75">
      <c r="A36" s="263"/>
      <c r="B36" s="263"/>
      <c r="C36" s="263"/>
      <c r="D36" s="263"/>
      <c r="E36" s="263"/>
      <c r="F36" s="263"/>
      <c r="G36" s="263"/>
      <c r="H36" s="263"/>
      <c r="I36" s="978" t="s">
        <v>89</v>
      </c>
      <c r="J36" s="978"/>
      <c r="K36" s="978"/>
      <c r="L36" s="978"/>
      <c r="M36" s="978"/>
      <c r="N36" s="978"/>
      <c r="O36" s="978"/>
      <c r="P36" s="978"/>
      <c r="Q36" s="978"/>
      <c r="R36" s="978"/>
    </row>
    <row r="37" spans="1:18" ht="12.75">
      <c r="A37" s="272"/>
      <c r="B37" s="272"/>
      <c r="C37" s="263"/>
      <c r="D37" s="263"/>
      <c r="E37" s="263"/>
      <c r="F37" s="263"/>
      <c r="G37" s="263"/>
      <c r="H37" s="263"/>
      <c r="I37" s="263"/>
      <c r="J37" s="272"/>
      <c r="K37" s="272"/>
      <c r="L37" s="272"/>
      <c r="M37" s="272"/>
      <c r="N37" s="272"/>
      <c r="O37" s="272"/>
      <c r="P37" s="272"/>
      <c r="Q37" s="272"/>
      <c r="R37" s="272"/>
    </row>
  </sheetData>
  <sheetProtection/>
  <mergeCells count="18">
    <mergeCell ref="N13:Q13"/>
    <mergeCell ref="M8:R8"/>
    <mergeCell ref="G1:I1"/>
    <mergeCell ref="Q1:R1"/>
    <mergeCell ref="A2:R2"/>
    <mergeCell ref="A3:R3"/>
    <mergeCell ref="A4:R5"/>
    <mergeCell ref="A6:R6"/>
    <mergeCell ref="J35:R35"/>
    <mergeCell ref="I36:R36"/>
    <mergeCell ref="A15:B15"/>
    <mergeCell ref="A7:B7"/>
    <mergeCell ref="L7:R7"/>
    <mergeCell ref="A8:A9"/>
    <mergeCell ref="B8:B9"/>
    <mergeCell ref="C8:G8"/>
    <mergeCell ref="H8:H9"/>
    <mergeCell ref="I8:L8"/>
  </mergeCells>
  <printOptions horizontalCentered="1"/>
  <pageMargins left="0.7086614173228347" right="0.7086614173228347" top="1.3385826771653544" bottom="0.7480314960629921" header="0.31496062992125984" footer="0.31496062992125984"/>
  <pageSetup horizontalDpi="600" verticalDpi="600" orientation="landscape" paperSize="9" scale="80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4">
      <selection activeCell="R16" sqref="R16"/>
    </sheetView>
  </sheetViews>
  <sheetFormatPr defaultColWidth="9.140625" defaultRowHeight="12.75"/>
  <sheetData>
    <row r="1" spans="1:14" ht="15">
      <c r="A1" s="263"/>
      <c r="B1" s="263"/>
      <c r="C1" s="263"/>
      <c r="D1" s="989"/>
      <c r="E1" s="989"/>
      <c r="F1" s="263"/>
      <c r="G1" s="263"/>
      <c r="H1" s="263"/>
      <c r="I1" s="263"/>
      <c r="J1" s="263"/>
      <c r="K1" s="263"/>
      <c r="L1" s="263"/>
      <c r="M1" s="990" t="s">
        <v>742</v>
      </c>
      <c r="N1" s="990"/>
    </row>
    <row r="2" spans="1:14" ht="15.75">
      <c r="A2" s="991" t="s">
        <v>0</v>
      </c>
      <c r="B2" s="991"/>
      <c r="C2" s="991"/>
      <c r="D2" s="991"/>
      <c r="E2" s="991"/>
      <c r="F2" s="991"/>
      <c r="G2" s="991"/>
      <c r="H2" s="991"/>
      <c r="I2" s="991"/>
      <c r="J2" s="991"/>
      <c r="K2" s="991"/>
      <c r="L2" s="991"/>
      <c r="M2" s="991"/>
      <c r="N2" s="991"/>
    </row>
    <row r="3" spans="1:14" ht="18">
      <c r="A3" s="992" t="s">
        <v>753</v>
      </c>
      <c r="B3" s="992"/>
      <c r="C3" s="992"/>
      <c r="D3" s="992"/>
      <c r="E3" s="992"/>
      <c r="F3" s="992"/>
      <c r="G3" s="992"/>
      <c r="H3" s="992"/>
      <c r="I3" s="992"/>
      <c r="J3" s="992"/>
      <c r="K3" s="992"/>
      <c r="L3" s="992"/>
      <c r="M3" s="992"/>
      <c r="N3" s="992"/>
    </row>
    <row r="4" spans="1:14" ht="12.75">
      <c r="A4" s="993" t="s">
        <v>836</v>
      </c>
      <c r="B4" s="993"/>
      <c r="C4" s="993"/>
      <c r="D4" s="993"/>
      <c r="E4" s="993"/>
      <c r="F4" s="993"/>
      <c r="G4" s="993"/>
      <c r="H4" s="993"/>
      <c r="I4" s="993"/>
      <c r="J4" s="993"/>
      <c r="K4" s="993"/>
      <c r="L4" s="993"/>
      <c r="M4" s="993"/>
      <c r="N4" s="993"/>
    </row>
    <row r="5" spans="1:14" ht="12.75">
      <c r="A5" s="993"/>
      <c r="B5" s="993"/>
      <c r="C5" s="993"/>
      <c r="D5" s="993"/>
      <c r="E5" s="993"/>
      <c r="F5" s="993"/>
      <c r="G5" s="993"/>
      <c r="H5" s="993"/>
      <c r="I5" s="993"/>
      <c r="J5" s="993"/>
      <c r="K5" s="993"/>
      <c r="L5" s="993"/>
      <c r="M5" s="993"/>
      <c r="N5" s="993"/>
    </row>
    <row r="6" spans="1:14" ht="12.75">
      <c r="A6" s="994"/>
      <c r="B6" s="994"/>
      <c r="C6" s="994"/>
      <c r="D6" s="994"/>
      <c r="E6" s="994"/>
      <c r="F6" s="994"/>
      <c r="G6" s="994"/>
      <c r="H6" s="994"/>
      <c r="I6" s="994"/>
      <c r="J6" s="994"/>
      <c r="K6" s="994"/>
      <c r="L6" s="994"/>
      <c r="M6" s="994"/>
      <c r="N6" s="994"/>
    </row>
    <row r="7" spans="1:14" ht="12.75">
      <c r="A7" s="979" t="s">
        <v>183</v>
      </c>
      <c r="B7" s="979"/>
      <c r="C7" s="263"/>
      <c r="D7" s="445"/>
      <c r="E7" s="263"/>
      <c r="F7" s="263"/>
      <c r="G7" s="263"/>
      <c r="H7" s="980"/>
      <c r="I7" s="980"/>
      <c r="J7" s="980"/>
      <c r="K7" s="980"/>
      <c r="L7" s="980"/>
      <c r="M7" s="980"/>
      <c r="N7" s="980"/>
    </row>
    <row r="8" spans="1:14" ht="12.75">
      <c r="A8" s="775" t="s">
        <v>2</v>
      </c>
      <c r="B8" s="775" t="s">
        <v>3</v>
      </c>
      <c r="C8" s="1005" t="s">
        <v>541</v>
      </c>
      <c r="D8" s="984" t="s">
        <v>87</v>
      </c>
      <c r="E8" s="981" t="s">
        <v>88</v>
      </c>
      <c r="F8" s="982"/>
      <c r="G8" s="982"/>
      <c r="H8" s="983"/>
      <c r="I8" s="981" t="s">
        <v>829</v>
      </c>
      <c r="J8" s="982"/>
      <c r="K8" s="982"/>
      <c r="L8" s="982"/>
      <c r="M8" s="982"/>
      <c r="N8" s="982"/>
    </row>
    <row r="9" spans="1:14" ht="25.5">
      <c r="A9" s="775"/>
      <c r="B9" s="775"/>
      <c r="C9" s="1006"/>
      <c r="D9" s="985"/>
      <c r="E9" s="442" t="s">
        <v>203</v>
      </c>
      <c r="F9" s="442" t="s">
        <v>123</v>
      </c>
      <c r="G9" s="442" t="s">
        <v>124</v>
      </c>
      <c r="H9" s="442" t="s">
        <v>486</v>
      </c>
      <c r="I9" s="442" t="s">
        <v>19</v>
      </c>
      <c r="J9" s="442" t="s">
        <v>830</v>
      </c>
      <c r="K9" s="442" t="s">
        <v>831</v>
      </c>
      <c r="L9" s="442" t="s">
        <v>832</v>
      </c>
      <c r="M9" s="442" t="s">
        <v>833</v>
      </c>
      <c r="N9" s="442" t="s">
        <v>834</v>
      </c>
    </row>
    <row r="10" spans="1:14" ht="12.75">
      <c r="A10" s="442">
        <v>1</v>
      </c>
      <c r="B10" s="442">
        <v>2</v>
      </c>
      <c r="C10" s="442">
        <v>3</v>
      </c>
      <c r="D10" s="442">
        <v>8</v>
      </c>
      <c r="E10" s="442">
        <v>9</v>
      </c>
      <c r="F10" s="442">
        <v>10</v>
      </c>
      <c r="G10" s="442">
        <v>11</v>
      </c>
      <c r="H10" s="442">
        <v>12</v>
      </c>
      <c r="I10" s="442">
        <v>13</v>
      </c>
      <c r="J10" s="442">
        <v>14</v>
      </c>
      <c r="K10" s="442">
        <v>15</v>
      </c>
      <c r="L10" s="442">
        <v>16</v>
      </c>
      <c r="M10" s="442">
        <v>17</v>
      </c>
      <c r="N10" s="442">
        <v>18</v>
      </c>
    </row>
    <row r="11" spans="1:14" ht="25.5" customHeight="1">
      <c r="A11" s="332">
        <v>1</v>
      </c>
      <c r="B11" s="496" t="s">
        <v>641</v>
      </c>
      <c r="C11" s="268"/>
      <c r="D11" s="447"/>
      <c r="E11" s="268"/>
      <c r="F11" s="268"/>
      <c r="G11" s="268"/>
      <c r="H11" s="268"/>
      <c r="I11" s="268"/>
      <c r="J11" s="268"/>
      <c r="K11" s="268"/>
      <c r="L11" s="268"/>
      <c r="M11" s="268"/>
      <c r="N11" s="268"/>
    </row>
    <row r="12" spans="1:14" ht="30.75" customHeight="1">
      <c r="A12" s="332">
        <v>2</v>
      </c>
      <c r="B12" s="496" t="s">
        <v>642</v>
      </c>
      <c r="C12" s="268"/>
      <c r="D12" s="447"/>
      <c r="E12" s="995" t="s">
        <v>650</v>
      </c>
      <c r="F12" s="1000"/>
      <c r="G12" s="1000"/>
      <c r="H12" s="1000"/>
      <c r="I12" s="1000"/>
      <c r="J12" s="1000"/>
      <c r="K12" s="1000"/>
      <c r="L12" s="1001"/>
      <c r="M12" s="268"/>
      <c r="N12" s="268"/>
    </row>
    <row r="13" spans="1:14" ht="27" customHeight="1">
      <c r="A13" s="332">
        <v>3</v>
      </c>
      <c r="B13" s="496" t="s">
        <v>643</v>
      </c>
      <c r="C13" s="268"/>
      <c r="D13" s="447"/>
      <c r="E13" s="1002"/>
      <c r="F13" s="1003"/>
      <c r="G13" s="1003"/>
      <c r="H13" s="1003"/>
      <c r="I13" s="1003"/>
      <c r="J13" s="1003"/>
      <c r="K13" s="1003"/>
      <c r="L13" s="1004"/>
      <c r="M13" s="268"/>
      <c r="N13" s="268"/>
    </row>
    <row r="14" spans="1:14" ht="26.25" customHeight="1">
      <c r="A14" s="332">
        <v>4</v>
      </c>
      <c r="B14" s="496" t="s">
        <v>644</v>
      </c>
      <c r="C14" s="268"/>
      <c r="D14" s="447"/>
      <c r="E14" s="268"/>
      <c r="F14" s="268"/>
      <c r="G14" s="268"/>
      <c r="H14" s="268"/>
      <c r="I14" s="268"/>
      <c r="J14" s="268"/>
      <c r="K14" s="268"/>
      <c r="L14" s="268"/>
      <c r="M14" s="268"/>
      <c r="N14" s="268"/>
    </row>
    <row r="15" spans="1:14" ht="26.25" customHeight="1">
      <c r="A15" s="497"/>
      <c r="B15" s="498"/>
      <c r="C15" s="488"/>
      <c r="D15" s="495"/>
      <c r="E15" s="488"/>
      <c r="F15" s="488"/>
      <c r="G15" s="488"/>
      <c r="H15" s="488"/>
      <c r="I15" s="488"/>
      <c r="J15" s="488"/>
      <c r="K15" s="488"/>
      <c r="L15" s="488"/>
      <c r="M15" s="488"/>
      <c r="N15" s="488"/>
    </row>
    <row r="16" spans="1:14" ht="12.75">
      <c r="A16" s="492"/>
      <c r="B16" s="493"/>
      <c r="C16" s="493"/>
      <c r="D16" s="494"/>
      <c r="E16" s="493"/>
      <c r="F16" s="493"/>
      <c r="G16" s="493"/>
      <c r="H16" s="493"/>
      <c r="I16" s="493"/>
      <c r="J16" s="493"/>
      <c r="K16" s="493"/>
      <c r="L16" s="493"/>
      <c r="M16" s="493"/>
      <c r="N16" s="493"/>
    </row>
    <row r="17" spans="1:14" ht="12.75">
      <c r="A17" s="489"/>
      <c r="B17" s="269"/>
      <c r="C17" s="269"/>
      <c r="D17" s="490"/>
      <c r="E17" s="269"/>
      <c r="F17" s="269"/>
      <c r="G17" s="269"/>
      <c r="H17" s="269"/>
      <c r="I17" s="269"/>
      <c r="J17" s="269"/>
      <c r="K17" s="269"/>
      <c r="L17" s="269"/>
      <c r="M17" s="269"/>
      <c r="N17" s="269"/>
    </row>
    <row r="18" spans="1:14" ht="12.75">
      <c r="A18" s="491"/>
      <c r="B18" s="269"/>
      <c r="C18" s="269"/>
      <c r="D18" s="490"/>
      <c r="E18" s="269"/>
      <c r="F18" s="269"/>
      <c r="G18" s="269"/>
      <c r="H18" s="269"/>
      <c r="I18" s="269"/>
      <c r="J18" s="269"/>
      <c r="K18" s="269"/>
      <c r="L18" s="269"/>
      <c r="M18" s="269"/>
      <c r="N18" s="269"/>
    </row>
    <row r="19" spans="1:14" ht="12.75">
      <c r="A19" s="269"/>
      <c r="B19" s="269"/>
      <c r="C19" s="269"/>
      <c r="D19" s="269"/>
      <c r="E19" s="263"/>
      <c r="F19" s="263"/>
      <c r="G19" s="263"/>
      <c r="H19" s="263"/>
      <c r="I19" s="263"/>
      <c r="J19" s="263"/>
      <c r="K19" s="263"/>
      <c r="L19" s="263"/>
      <c r="M19" s="263"/>
      <c r="N19" s="263"/>
    </row>
    <row r="20" spans="1:14" ht="12.75">
      <c r="A20" s="446" t="s">
        <v>8</v>
      </c>
      <c r="B20" s="271"/>
      <c r="C20" s="271"/>
      <c r="D20" s="269"/>
      <c r="E20" s="263"/>
      <c r="F20" s="263"/>
      <c r="G20" s="263"/>
      <c r="H20" s="263"/>
      <c r="I20" s="263"/>
      <c r="J20" s="263"/>
      <c r="K20" s="263"/>
      <c r="L20" s="263"/>
      <c r="M20" s="263"/>
      <c r="N20" s="263"/>
    </row>
    <row r="21" spans="1:14" ht="12.75">
      <c r="A21" s="272" t="s">
        <v>9</v>
      </c>
      <c r="B21" s="272"/>
      <c r="C21" s="272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</row>
    <row r="22" spans="1:14" ht="12.75">
      <c r="A22" s="272" t="s">
        <v>10</v>
      </c>
      <c r="B22" s="272"/>
      <c r="C22" s="272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</row>
    <row r="23" spans="1:14" ht="12.75">
      <c r="A23" s="272"/>
      <c r="B23" s="272"/>
      <c r="C23" s="272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</row>
    <row r="24" spans="1:14" ht="12.75">
      <c r="A24" s="272"/>
      <c r="B24" s="272"/>
      <c r="C24" s="272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</row>
    <row r="25" spans="1:14" ht="12.75">
      <c r="A25" s="272" t="s">
        <v>12</v>
      </c>
      <c r="B25" s="263"/>
      <c r="C25" s="263"/>
      <c r="D25" s="272"/>
      <c r="E25" s="263"/>
      <c r="F25" s="272"/>
      <c r="G25" s="272"/>
      <c r="H25" s="272"/>
      <c r="I25" s="272"/>
      <c r="J25" s="272"/>
      <c r="K25" s="272"/>
      <c r="L25" s="272"/>
      <c r="M25" s="272"/>
      <c r="N25" s="272"/>
    </row>
    <row r="26" spans="1:14" ht="12.75">
      <c r="A26" s="263"/>
      <c r="B26" s="263"/>
      <c r="C26" s="263"/>
      <c r="D26" s="263"/>
      <c r="E26" s="272"/>
      <c r="F26" s="978" t="s">
        <v>14</v>
      </c>
      <c r="G26" s="978"/>
      <c r="H26" s="978"/>
      <c r="I26" s="978"/>
      <c r="J26" s="978"/>
      <c r="K26" s="978"/>
      <c r="L26" s="978"/>
      <c r="M26" s="978"/>
      <c r="N26" s="978"/>
    </row>
    <row r="27" spans="1:14" ht="12.75">
      <c r="A27" s="263"/>
      <c r="B27" s="263"/>
      <c r="C27" s="263"/>
      <c r="D27" s="263"/>
      <c r="E27" s="978" t="s">
        <v>89</v>
      </c>
      <c r="F27" s="978"/>
      <c r="G27" s="978"/>
      <c r="H27" s="978"/>
      <c r="I27" s="978"/>
      <c r="J27" s="978"/>
      <c r="K27" s="978"/>
      <c r="L27" s="978"/>
      <c r="M27" s="978"/>
      <c r="N27" s="978"/>
    </row>
    <row r="28" spans="1:14" ht="12.75">
      <c r="A28" s="272"/>
      <c r="B28" s="272"/>
      <c r="C28" s="263"/>
      <c r="D28" s="263"/>
      <c r="E28" s="263"/>
      <c r="F28" s="272"/>
      <c r="G28" s="272"/>
      <c r="H28" s="272"/>
      <c r="I28" s="272"/>
      <c r="J28" s="272"/>
      <c r="K28" s="272"/>
      <c r="L28" s="272"/>
      <c r="M28" s="272"/>
      <c r="N28" s="272"/>
    </row>
  </sheetData>
  <sheetProtection/>
  <mergeCells count="17">
    <mergeCell ref="I8:N8"/>
    <mergeCell ref="D1:E1"/>
    <mergeCell ref="M1:N1"/>
    <mergeCell ref="A2:N2"/>
    <mergeCell ref="A3:N3"/>
    <mergeCell ref="A4:N5"/>
    <mergeCell ref="A6:N6"/>
    <mergeCell ref="F26:N26"/>
    <mergeCell ref="E27:N27"/>
    <mergeCell ref="E12:L13"/>
    <mergeCell ref="A7:B7"/>
    <mergeCell ref="H7:N7"/>
    <mergeCell ref="A8:A9"/>
    <mergeCell ref="B8:B9"/>
    <mergeCell ref="C8:C9"/>
    <mergeCell ref="D8:D9"/>
    <mergeCell ref="E8:H8"/>
  </mergeCells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landscape" paperSize="9" scale="95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O21" sqref="A18:O21"/>
    </sheetView>
  </sheetViews>
  <sheetFormatPr defaultColWidth="9.140625" defaultRowHeight="12.75"/>
  <sheetData>
    <row r="1" spans="1:14" ht="15">
      <c r="A1" s="263"/>
      <c r="B1" s="263"/>
      <c r="C1" s="263"/>
      <c r="D1" s="989"/>
      <c r="E1" s="989"/>
      <c r="F1" s="263"/>
      <c r="G1" s="263"/>
      <c r="H1" s="263"/>
      <c r="I1" s="263"/>
      <c r="J1" s="263"/>
      <c r="K1" s="263"/>
      <c r="L1" s="263"/>
      <c r="M1" s="990" t="s">
        <v>837</v>
      </c>
      <c r="N1" s="990"/>
    </row>
    <row r="2" spans="1:14" ht="15.75">
      <c r="A2" s="991" t="s">
        <v>0</v>
      </c>
      <c r="B2" s="991"/>
      <c r="C2" s="991"/>
      <c r="D2" s="991"/>
      <c r="E2" s="991"/>
      <c r="F2" s="991"/>
      <c r="G2" s="991"/>
      <c r="H2" s="991"/>
      <c r="I2" s="991"/>
      <c r="J2" s="991"/>
      <c r="K2" s="991"/>
      <c r="L2" s="991"/>
      <c r="M2" s="991"/>
      <c r="N2" s="991"/>
    </row>
    <row r="3" spans="1:14" ht="18">
      <c r="A3" s="992" t="s">
        <v>753</v>
      </c>
      <c r="B3" s="992"/>
      <c r="C3" s="992"/>
      <c r="D3" s="992"/>
      <c r="E3" s="992"/>
      <c r="F3" s="992"/>
      <c r="G3" s="992"/>
      <c r="H3" s="992"/>
      <c r="I3" s="992"/>
      <c r="J3" s="992"/>
      <c r="K3" s="992"/>
      <c r="L3" s="992"/>
      <c r="M3" s="992"/>
      <c r="N3" s="992"/>
    </row>
    <row r="4" spans="1:14" ht="12.75">
      <c r="A4" s="1007" t="s">
        <v>838</v>
      </c>
      <c r="B4" s="1007"/>
      <c r="C4" s="1007"/>
      <c r="D4" s="1007"/>
      <c r="E4" s="1007"/>
      <c r="F4" s="1007"/>
      <c r="G4" s="1007"/>
      <c r="H4" s="1007"/>
      <c r="I4" s="1007"/>
      <c r="J4" s="1007"/>
      <c r="K4" s="1007"/>
      <c r="L4" s="1007"/>
      <c r="M4" s="1007"/>
      <c r="N4" s="1007"/>
    </row>
    <row r="5" spans="1:14" ht="12.75">
      <c r="A5" s="1007"/>
      <c r="B5" s="1007"/>
      <c r="C5" s="1007"/>
      <c r="D5" s="1007"/>
      <c r="E5" s="1007"/>
      <c r="F5" s="1007"/>
      <c r="G5" s="1007"/>
      <c r="H5" s="1007"/>
      <c r="I5" s="1007"/>
      <c r="J5" s="1007"/>
      <c r="K5" s="1007"/>
      <c r="L5" s="1007"/>
      <c r="M5" s="1007"/>
      <c r="N5" s="1007"/>
    </row>
    <row r="6" spans="1:14" ht="12.75">
      <c r="A6" s="994"/>
      <c r="B6" s="994"/>
      <c r="C6" s="994"/>
      <c r="D6" s="994"/>
      <c r="E6" s="994"/>
      <c r="F6" s="994"/>
      <c r="G6" s="994"/>
      <c r="H6" s="994"/>
      <c r="I6" s="994"/>
      <c r="J6" s="994"/>
      <c r="K6" s="994"/>
      <c r="L6" s="994"/>
      <c r="M6" s="994"/>
      <c r="N6" s="994"/>
    </row>
    <row r="7" spans="1:14" ht="12.75">
      <c r="A7" s="979" t="s">
        <v>183</v>
      </c>
      <c r="B7" s="979"/>
      <c r="C7" s="263"/>
      <c r="D7" s="445"/>
      <c r="E7" s="263"/>
      <c r="F7" s="263"/>
      <c r="G7" s="263"/>
      <c r="H7" s="980"/>
      <c r="I7" s="980"/>
      <c r="J7" s="980"/>
      <c r="K7" s="980"/>
      <c r="L7" s="980"/>
      <c r="M7" s="980"/>
      <c r="N7" s="980"/>
    </row>
    <row r="8" spans="1:14" ht="12.75">
      <c r="A8" s="775" t="s">
        <v>2</v>
      </c>
      <c r="B8" s="775" t="s">
        <v>3</v>
      </c>
      <c r="C8" s="1005" t="s">
        <v>541</v>
      </c>
      <c r="D8" s="984" t="s">
        <v>87</v>
      </c>
      <c r="E8" s="981" t="s">
        <v>88</v>
      </c>
      <c r="F8" s="982"/>
      <c r="G8" s="982"/>
      <c r="H8" s="983"/>
      <c r="I8" s="981" t="s">
        <v>829</v>
      </c>
      <c r="J8" s="982"/>
      <c r="K8" s="982"/>
      <c r="L8" s="982"/>
      <c r="M8" s="982"/>
      <c r="N8" s="982"/>
    </row>
    <row r="9" spans="1:14" ht="25.5">
      <c r="A9" s="775"/>
      <c r="B9" s="775"/>
      <c r="C9" s="1006"/>
      <c r="D9" s="985"/>
      <c r="E9" s="442" t="s">
        <v>203</v>
      </c>
      <c r="F9" s="442" t="s">
        <v>123</v>
      </c>
      <c r="G9" s="442" t="s">
        <v>124</v>
      </c>
      <c r="H9" s="442" t="s">
        <v>486</v>
      </c>
      <c r="I9" s="442" t="s">
        <v>19</v>
      </c>
      <c r="J9" s="442" t="s">
        <v>830</v>
      </c>
      <c r="K9" s="442" t="s">
        <v>831</v>
      </c>
      <c r="L9" s="442" t="s">
        <v>832</v>
      </c>
      <c r="M9" s="442" t="s">
        <v>833</v>
      </c>
      <c r="N9" s="442" t="s">
        <v>834</v>
      </c>
    </row>
    <row r="10" spans="1:14" ht="12.75">
      <c r="A10" s="442">
        <v>1</v>
      </c>
      <c r="B10" s="442">
        <v>2</v>
      </c>
      <c r="C10" s="442">
        <v>3</v>
      </c>
      <c r="D10" s="442">
        <v>8</v>
      </c>
      <c r="E10" s="442">
        <v>9</v>
      </c>
      <c r="F10" s="442">
        <v>10</v>
      </c>
      <c r="G10" s="442">
        <v>11</v>
      </c>
      <c r="H10" s="442">
        <v>12</v>
      </c>
      <c r="I10" s="442">
        <v>13</v>
      </c>
      <c r="J10" s="442">
        <v>14</v>
      </c>
      <c r="K10" s="442">
        <v>15</v>
      </c>
      <c r="L10" s="442">
        <v>16</v>
      </c>
      <c r="M10" s="442">
        <v>17</v>
      </c>
      <c r="N10" s="442">
        <v>18</v>
      </c>
    </row>
    <row r="11" spans="1:14" ht="34.5" customHeight="1">
      <c r="A11" s="332">
        <v>1</v>
      </c>
      <c r="B11" s="496" t="s">
        <v>641</v>
      </c>
      <c r="C11" s="268"/>
      <c r="D11" s="447"/>
      <c r="E11" s="268"/>
      <c r="F11" s="268"/>
      <c r="G11" s="268"/>
      <c r="H11" s="268"/>
      <c r="I11" s="268"/>
      <c r="J11" s="268"/>
      <c r="K11" s="268"/>
      <c r="L11" s="268"/>
      <c r="M11" s="268"/>
      <c r="N11" s="268"/>
    </row>
    <row r="12" spans="1:14" ht="25.5" customHeight="1">
      <c r="A12" s="332">
        <v>2</v>
      </c>
      <c r="B12" s="496" t="s">
        <v>642</v>
      </c>
      <c r="C12" s="268"/>
      <c r="D12" s="447"/>
      <c r="E12" s="995" t="s">
        <v>650</v>
      </c>
      <c r="F12" s="1000"/>
      <c r="G12" s="1000"/>
      <c r="H12" s="1000"/>
      <c r="I12" s="1000"/>
      <c r="J12" s="1000"/>
      <c r="K12" s="1000"/>
      <c r="L12" s="1001"/>
      <c r="M12" s="268"/>
      <c r="N12" s="268"/>
    </row>
    <row r="13" spans="1:14" ht="26.25" customHeight="1">
      <c r="A13" s="332">
        <v>3</v>
      </c>
      <c r="B13" s="496" t="s">
        <v>643</v>
      </c>
      <c r="C13" s="268"/>
      <c r="D13" s="447"/>
      <c r="E13" s="1002"/>
      <c r="F13" s="1003"/>
      <c r="G13" s="1003"/>
      <c r="H13" s="1003"/>
      <c r="I13" s="1003"/>
      <c r="J13" s="1003"/>
      <c r="K13" s="1003"/>
      <c r="L13" s="1004"/>
      <c r="M13" s="268"/>
      <c r="N13" s="268"/>
    </row>
    <row r="14" spans="1:14" ht="24.75" customHeight="1">
      <c r="A14" s="332">
        <v>4</v>
      </c>
      <c r="B14" s="496" t="s">
        <v>644</v>
      </c>
      <c r="C14" s="268"/>
      <c r="D14" s="447"/>
      <c r="E14" s="268"/>
      <c r="F14" s="268"/>
      <c r="G14" s="268"/>
      <c r="H14" s="268"/>
      <c r="I14" s="268"/>
      <c r="J14" s="268"/>
      <c r="K14" s="268"/>
      <c r="L14" s="268"/>
      <c r="M14" s="268"/>
      <c r="N14" s="268"/>
    </row>
    <row r="15" spans="1:14" ht="27" customHeight="1">
      <c r="A15" s="497"/>
      <c r="B15" s="498"/>
      <c r="C15" s="488"/>
      <c r="D15" s="495"/>
      <c r="E15" s="488"/>
      <c r="F15" s="488"/>
      <c r="G15" s="488"/>
      <c r="H15" s="488"/>
      <c r="I15" s="488"/>
      <c r="J15" s="488"/>
      <c r="K15" s="488"/>
      <c r="L15" s="488"/>
      <c r="M15" s="488"/>
      <c r="N15" s="488"/>
    </row>
    <row r="16" spans="1:14" ht="12.75">
      <c r="A16" s="492"/>
      <c r="B16" s="493"/>
      <c r="C16" s="493"/>
      <c r="D16" s="494"/>
      <c r="E16" s="493"/>
      <c r="F16" s="493"/>
      <c r="G16" s="493"/>
      <c r="H16" s="493"/>
      <c r="I16" s="493"/>
      <c r="J16" s="493"/>
      <c r="K16" s="493"/>
      <c r="L16" s="493"/>
      <c r="M16" s="493"/>
      <c r="N16" s="493"/>
    </row>
    <row r="17" spans="1:14" ht="12.75">
      <c r="A17" s="489"/>
      <c r="B17" s="269"/>
      <c r="C17" s="269"/>
      <c r="D17" s="490"/>
      <c r="E17" s="269"/>
      <c r="F17" s="269"/>
      <c r="G17" s="269"/>
      <c r="H17" s="269"/>
      <c r="I17" s="269"/>
      <c r="J17" s="269"/>
      <c r="K17" s="269"/>
      <c r="L17" s="269"/>
      <c r="M17" s="269"/>
      <c r="N17" s="269"/>
    </row>
    <row r="18" spans="1:14" ht="12.75">
      <c r="A18" s="491"/>
      <c r="B18" s="269"/>
      <c r="C18" s="269"/>
      <c r="D18" s="490"/>
      <c r="E18" s="269"/>
      <c r="F18" s="269"/>
      <c r="G18" s="269"/>
      <c r="H18" s="269"/>
      <c r="I18" s="269"/>
      <c r="J18" s="269"/>
      <c r="K18" s="269"/>
      <c r="L18" s="269"/>
      <c r="M18" s="269"/>
      <c r="N18" s="269"/>
    </row>
    <row r="19" spans="1:14" ht="12.75">
      <c r="A19" s="491"/>
      <c r="B19" s="269"/>
      <c r="C19" s="269"/>
      <c r="D19" s="490"/>
      <c r="E19" s="269"/>
      <c r="F19" s="269"/>
      <c r="G19" s="269"/>
      <c r="H19" s="269"/>
      <c r="I19" s="269"/>
      <c r="J19" s="269"/>
      <c r="K19" s="269"/>
      <c r="L19" s="269"/>
      <c r="M19" s="269"/>
      <c r="N19" s="269"/>
    </row>
    <row r="20" spans="1:14" ht="12.75">
      <c r="A20" s="269"/>
      <c r="B20" s="269"/>
      <c r="C20" s="269"/>
      <c r="D20" s="269"/>
      <c r="E20" s="263"/>
      <c r="F20" s="263"/>
      <c r="G20" s="263"/>
      <c r="H20" s="263"/>
      <c r="I20" s="263"/>
      <c r="J20" s="263"/>
      <c r="K20" s="263"/>
      <c r="L20" s="263"/>
      <c r="M20" s="263"/>
      <c r="N20" s="263"/>
    </row>
    <row r="21" spans="1:14" ht="12.75">
      <c r="A21" s="446" t="s">
        <v>8</v>
      </c>
      <c r="B21" s="271"/>
      <c r="C21" s="271"/>
      <c r="D21" s="269"/>
      <c r="E21" s="263"/>
      <c r="F21" s="263"/>
      <c r="G21" s="263"/>
      <c r="H21" s="263"/>
      <c r="I21" s="263"/>
      <c r="J21" s="263"/>
      <c r="K21" s="263"/>
      <c r="L21" s="263"/>
      <c r="M21" s="263"/>
      <c r="N21" s="263"/>
    </row>
    <row r="22" spans="1:14" ht="12.75">
      <c r="A22" s="272" t="s">
        <v>9</v>
      </c>
      <c r="B22" s="272"/>
      <c r="C22" s="272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</row>
    <row r="23" spans="1:14" ht="12.75">
      <c r="A23" s="272" t="s">
        <v>10</v>
      </c>
      <c r="B23" s="272"/>
      <c r="C23" s="272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</row>
    <row r="24" spans="1:14" ht="12.75">
      <c r="A24" s="272"/>
      <c r="B24" s="272"/>
      <c r="C24" s="272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</row>
    <row r="25" spans="1:14" ht="12.75">
      <c r="A25" s="272"/>
      <c r="B25" s="272"/>
      <c r="C25" s="272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</row>
    <row r="26" spans="1:14" ht="12.75">
      <c r="A26" s="272" t="s">
        <v>12</v>
      </c>
      <c r="B26" s="263"/>
      <c r="C26" s="263"/>
      <c r="D26" s="272"/>
      <c r="E26" s="263"/>
      <c r="F26" s="272"/>
      <c r="G26" s="272"/>
      <c r="H26" s="272"/>
      <c r="I26" s="272"/>
      <c r="J26" s="272"/>
      <c r="K26" s="272"/>
      <c r="L26" s="272"/>
      <c r="M26" s="272"/>
      <c r="N26" s="272"/>
    </row>
    <row r="27" spans="1:14" ht="12.75">
      <c r="A27" s="263"/>
      <c r="B27" s="263"/>
      <c r="C27" s="263"/>
      <c r="D27" s="263"/>
      <c r="E27" s="272"/>
      <c r="F27" s="978" t="s">
        <v>14</v>
      </c>
      <c r="G27" s="978"/>
      <c r="H27" s="978"/>
      <c r="I27" s="978"/>
      <c r="J27" s="978"/>
      <c r="K27" s="978"/>
      <c r="L27" s="978"/>
      <c r="M27" s="978"/>
      <c r="N27" s="978"/>
    </row>
    <row r="28" spans="1:14" ht="12.75">
      <c r="A28" s="263"/>
      <c r="B28" s="263"/>
      <c r="C28" s="263"/>
      <c r="D28" s="263"/>
      <c r="E28" s="978" t="s">
        <v>89</v>
      </c>
      <c r="F28" s="978"/>
      <c r="G28" s="978"/>
      <c r="H28" s="978"/>
      <c r="I28" s="978"/>
      <c r="J28" s="978"/>
      <c r="K28" s="978"/>
      <c r="L28" s="978"/>
      <c r="M28" s="978"/>
      <c r="N28" s="978"/>
    </row>
    <row r="29" spans="1:14" ht="12.75">
      <c r="A29" s="272"/>
      <c r="B29" s="272"/>
      <c r="C29" s="263"/>
      <c r="D29" s="263"/>
      <c r="E29" s="263"/>
      <c r="F29" s="272"/>
      <c r="G29" s="272"/>
      <c r="H29" s="272"/>
      <c r="I29" s="272"/>
      <c r="J29" s="272"/>
      <c r="K29" s="272"/>
      <c r="L29" s="272"/>
      <c r="M29" s="272"/>
      <c r="N29" s="272"/>
    </row>
  </sheetData>
  <sheetProtection/>
  <mergeCells count="17">
    <mergeCell ref="I8:N8"/>
    <mergeCell ref="D1:E1"/>
    <mergeCell ref="M1:N1"/>
    <mergeCell ref="A2:N2"/>
    <mergeCell ref="A3:N3"/>
    <mergeCell ref="A4:N5"/>
    <mergeCell ref="A6:N6"/>
    <mergeCell ref="F27:N27"/>
    <mergeCell ref="E28:N28"/>
    <mergeCell ref="E12:L13"/>
    <mergeCell ref="A7:B7"/>
    <mergeCell ref="H7:N7"/>
    <mergeCell ref="A8:A9"/>
    <mergeCell ref="B8:B9"/>
    <mergeCell ref="C8:C9"/>
    <mergeCell ref="D8:D9"/>
    <mergeCell ref="E8:H8"/>
  </mergeCells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0"/>
  <sheetViews>
    <sheetView view="pageBreakPreview" zoomScale="80" zoomScaleSheetLayoutView="80" zoomScalePageLayoutView="0" workbookViewId="0" topLeftCell="A2">
      <selection activeCell="W15" sqref="W15"/>
    </sheetView>
  </sheetViews>
  <sheetFormatPr defaultColWidth="9.140625" defaultRowHeight="12.75"/>
  <cols>
    <col min="1" max="1" width="7.28125" style="184" customWidth="1"/>
    <col min="2" max="2" width="21.421875" style="184" customWidth="1"/>
    <col min="3" max="3" width="9.8515625" style="184" customWidth="1"/>
    <col min="4" max="4" width="8.28125" style="184" customWidth="1"/>
    <col min="5" max="5" width="9.7109375" style="184" customWidth="1"/>
    <col min="6" max="6" width="7.421875" style="184" customWidth="1"/>
    <col min="7" max="7" width="10.7109375" style="184" customWidth="1"/>
    <col min="8" max="8" width="9.57421875" style="184" customWidth="1"/>
    <col min="9" max="10" width="8.8515625" style="184" customWidth="1"/>
    <col min="11" max="11" width="9.140625" style="184" customWidth="1"/>
    <col min="12" max="12" width="5.7109375" style="184" customWidth="1"/>
    <col min="13" max="13" width="5.140625" style="184" customWidth="1"/>
    <col min="14" max="14" width="4.8515625" style="184" customWidth="1"/>
    <col min="15" max="15" width="9.140625" style="184" customWidth="1"/>
    <col min="16" max="16" width="7.00390625" style="184" customWidth="1"/>
    <col min="17" max="18" width="6.8515625" style="184" customWidth="1"/>
    <col min="19" max="19" width="5.57421875" style="184" customWidth="1"/>
    <col min="20" max="20" width="11.140625" style="184" customWidth="1"/>
    <col min="21" max="21" width="10.8515625" style="184" customWidth="1"/>
    <col min="22" max="22" width="8.8515625" style="184" customWidth="1"/>
    <col min="23" max="23" width="13.140625" style="184" customWidth="1"/>
    <col min="24" max="16384" width="9.140625" style="184" customWidth="1"/>
  </cols>
  <sheetData>
    <row r="1" ht="15">
      <c r="V1" s="185" t="s">
        <v>716</v>
      </c>
    </row>
    <row r="2" spans="1:22" ht="15.75">
      <c r="A2" s="732" t="s">
        <v>0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732"/>
    </row>
    <row r="3" spans="1:24" ht="20.25">
      <c r="A3" s="733" t="s">
        <v>753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/>
      <c r="N3" s="733"/>
      <c r="O3" s="733"/>
      <c r="P3" s="733"/>
      <c r="Q3" s="733"/>
      <c r="R3" s="733"/>
      <c r="S3" s="733"/>
      <c r="T3" s="733"/>
      <c r="U3" s="733"/>
      <c r="V3" s="125"/>
      <c r="W3" s="125"/>
      <c r="X3" s="125"/>
    </row>
    <row r="4" spans="3:22" ht="18"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</row>
    <row r="5" spans="2:22" ht="15.75">
      <c r="B5" s="734" t="s">
        <v>850</v>
      </c>
      <c r="C5" s="734"/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734"/>
      <c r="O5" s="734"/>
      <c r="P5" s="734"/>
      <c r="Q5" s="734"/>
      <c r="R5" s="734"/>
      <c r="S5" s="734"/>
      <c r="T5" s="83"/>
      <c r="U5" s="736" t="s">
        <v>285</v>
      </c>
      <c r="V5" s="737"/>
    </row>
    <row r="6" spans="11:18" ht="15">
      <c r="K6" s="82"/>
      <c r="L6" s="82"/>
      <c r="M6" s="82"/>
      <c r="N6" s="82"/>
      <c r="O6" s="82"/>
      <c r="P6" s="82"/>
      <c r="Q6" s="82"/>
      <c r="R6" s="82"/>
    </row>
    <row r="7" spans="1:22" ht="12.75">
      <c r="A7" s="725" t="s">
        <v>652</v>
      </c>
      <c r="B7" s="725"/>
      <c r="O7" s="735" t="s">
        <v>898</v>
      </c>
      <c r="P7" s="735"/>
      <c r="Q7" s="735"/>
      <c r="R7" s="735"/>
      <c r="S7" s="735"/>
      <c r="T7" s="735"/>
      <c r="U7" s="735"/>
      <c r="V7" s="735"/>
    </row>
    <row r="8" spans="1:23" ht="36" customHeight="1">
      <c r="A8" s="717" t="s">
        <v>2</v>
      </c>
      <c r="B8" s="717" t="s">
        <v>165</v>
      </c>
      <c r="C8" s="718" t="s">
        <v>166</v>
      </c>
      <c r="D8" s="718"/>
      <c r="E8" s="718"/>
      <c r="F8" s="188"/>
      <c r="G8" s="718" t="s">
        <v>167</v>
      </c>
      <c r="H8" s="717" t="s">
        <v>199</v>
      </c>
      <c r="I8" s="717"/>
      <c r="J8" s="717"/>
      <c r="K8" s="717"/>
      <c r="L8" s="717"/>
      <c r="M8" s="717"/>
      <c r="N8" s="717"/>
      <c r="O8" s="717"/>
      <c r="P8" s="717" t="s">
        <v>200</v>
      </c>
      <c r="Q8" s="717"/>
      <c r="R8" s="717"/>
      <c r="S8" s="717"/>
      <c r="T8" s="717"/>
      <c r="U8" s="717"/>
      <c r="V8" s="717"/>
      <c r="W8" s="717"/>
    </row>
    <row r="9" spans="1:23" ht="15">
      <c r="A9" s="717"/>
      <c r="B9" s="717"/>
      <c r="C9" s="718" t="s">
        <v>286</v>
      </c>
      <c r="D9" s="718" t="s">
        <v>45</v>
      </c>
      <c r="E9" s="718" t="s">
        <v>46</v>
      </c>
      <c r="F9" s="188"/>
      <c r="G9" s="718"/>
      <c r="H9" s="717" t="s">
        <v>201</v>
      </c>
      <c r="I9" s="717"/>
      <c r="J9" s="717"/>
      <c r="K9" s="717"/>
      <c r="L9" s="717" t="s">
        <v>185</v>
      </c>
      <c r="M9" s="717"/>
      <c r="N9" s="717"/>
      <c r="O9" s="717"/>
      <c r="P9" s="717" t="s">
        <v>168</v>
      </c>
      <c r="Q9" s="717"/>
      <c r="R9" s="717"/>
      <c r="S9" s="717"/>
      <c r="T9" s="717" t="s">
        <v>184</v>
      </c>
      <c r="U9" s="717"/>
      <c r="V9" s="717"/>
      <c r="W9" s="717"/>
    </row>
    <row r="10" spans="1:23" ht="15">
      <c r="A10" s="717"/>
      <c r="B10" s="717"/>
      <c r="C10" s="718"/>
      <c r="D10" s="718"/>
      <c r="E10" s="718"/>
      <c r="F10" s="188"/>
      <c r="G10" s="718"/>
      <c r="H10" s="738" t="s">
        <v>169</v>
      </c>
      <c r="I10" s="739"/>
      <c r="J10" s="740"/>
      <c r="K10" s="714" t="s">
        <v>170</v>
      </c>
      <c r="L10" s="719" t="s">
        <v>169</v>
      </c>
      <c r="M10" s="720"/>
      <c r="N10" s="721"/>
      <c r="O10" s="714" t="s">
        <v>170</v>
      </c>
      <c r="P10" s="719" t="s">
        <v>169</v>
      </c>
      <c r="Q10" s="720"/>
      <c r="R10" s="721"/>
      <c r="S10" s="714" t="s">
        <v>170</v>
      </c>
      <c r="T10" s="719" t="s">
        <v>169</v>
      </c>
      <c r="U10" s="720"/>
      <c r="V10" s="721"/>
      <c r="W10" s="714" t="s">
        <v>170</v>
      </c>
    </row>
    <row r="11" spans="1:23" ht="15" customHeight="1">
      <c r="A11" s="717"/>
      <c r="B11" s="717"/>
      <c r="C11" s="718"/>
      <c r="D11" s="718"/>
      <c r="E11" s="718"/>
      <c r="F11" s="188"/>
      <c r="G11" s="718"/>
      <c r="H11" s="741"/>
      <c r="I11" s="742"/>
      <c r="J11" s="743"/>
      <c r="K11" s="715"/>
      <c r="L11" s="722"/>
      <c r="M11" s="723"/>
      <c r="N11" s="724"/>
      <c r="O11" s="715"/>
      <c r="P11" s="722"/>
      <c r="Q11" s="723"/>
      <c r="R11" s="724"/>
      <c r="S11" s="715"/>
      <c r="T11" s="722"/>
      <c r="U11" s="723"/>
      <c r="V11" s="724"/>
      <c r="W11" s="715"/>
    </row>
    <row r="12" spans="1:23" ht="15">
      <c r="A12" s="717"/>
      <c r="B12" s="717"/>
      <c r="C12" s="718"/>
      <c r="D12" s="718"/>
      <c r="E12" s="718"/>
      <c r="F12" s="188"/>
      <c r="G12" s="718"/>
      <c r="H12" s="188" t="s">
        <v>286</v>
      </c>
      <c r="I12" s="188" t="s">
        <v>45</v>
      </c>
      <c r="J12" s="189" t="s">
        <v>46</v>
      </c>
      <c r="K12" s="716"/>
      <c r="L12" s="187" t="s">
        <v>286</v>
      </c>
      <c r="M12" s="187" t="s">
        <v>45</v>
      </c>
      <c r="N12" s="187" t="s">
        <v>46</v>
      </c>
      <c r="O12" s="716"/>
      <c r="P12" s="187" t="s">
        <v>286</v>
      </c>
      <c r="Q12" s="187" t="s">
        <v>45</v>
      </c>
      <c r="R12" s="187" t="s">
        <v>46</v>
      </c>
      <c r="S12" s="716"/>
      <c r="T12" s="187" t="s">
        <v>286</v>
      </c>
      <c r="U12" s="187" t="s">
        <v>45</v>
      </c>
      <c r="V12" s="187" t="s">
        <v>46</v>
      </c>
      <c r="W12" s="716"/>
    </row>
    <row r="13" spans="1:23" ht="15">
      <c r="A13" s="187">
        <v>1</v>
      </c>
      <c r="B13" s="187">
        <v>2</v>
      </c>
      <c r="C13" s="187">
        <v>3</v>
      </c>
      <c r="D13" s="187">
        <v>4</v>
      </c>
      <c r="E13" s="187">
        <v>5</v>
      </c>
      <c r="F13" s="187"/>
      <c r="G13" s="187">
        <v>6</v>
      </c>
      <c r="H13" s="187">
        <v>7</v>
      </c>
      <c r="I13" s="187">
        <v>8</v>
      </c>
      <c r="J13" s="187">
        <v>9</v>
      </c>
      <c r="K13" s="187">
        <v>10</v>
      </c>
      <c r="L13" s="187">
        <v>11</v>
      </c>
      <c r="M13" s="187">
        <v>12</v>
      </c>
      <c r="N13" s="187">
        <v>13</v>
      </c>
      <c r="O13" s="187">
        <v>14</v>
      </c>
      <c r="P13" s="187">
        <v>15</v>
      </c>
      <c r="Q13" s="187">
        <v>16</v>
      </c>
      <c r="R13" s="187">
        <v>17</v>
      </c>
      <c r="S13" s="187">
        <v>18</v>
      </c>
      <c r="T13" s="187">
        <v>19</v>
      </c>
      <c r="U13" s="187">
        <v>20</v>
      </c>
      <c r="V13" s="187">
        <v>21</v>
      </c>
      <c r="W13" s="187">
        <v>22</v>
      </c>
    </row>
    <row r="14" spans="1:23" ht="32.25" customHeight="1">
      <c r="A14" s="726" t="s">
        <v>236</v>
      </c>
      <c r="B14" s="727"/>
      <c r="C14" s="187">
        <f>C15*100/231.34</f>
        <v>56.22892712025591</v>
      </c>
      <c r="D14" s="187">
        <f>D15*100/231.34</f>
        <v>7.728883893835913</v>
      </c>
      <c r="E14" s="187">
        <f>E15*100/231.34</f>
        <v>36.04218898590819</v>
      </c>
      <c r="F14" s="187">
        <f>F15*100/231.34</f>
        <v>100</v>
      </c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>
        <v>58</v>
      </c>
      <c r="U14" s="187">
        <v>9</v>
      </c>
      <c r="V14" s="187">
        <v>33</v>
      </c>
      <c r="W14" s="187"/>
    </row>
    <row r="15" spans="1:23" ht="41.25" customHeight="1">
      <c r="A15" s="187">
        <v>1</v>
      </c>
      <c r="B15" s="190" t="s">
        <v>235</v>
      </c>
      <c r="C15" s="403">
        <v>130.08</v>
      </c>
      <c r="D15" s="403">
        <v>17.88</v>
      </c>
      <c r="E15" s="403">
        <v>83.38</v>
      </c>
      <c r="F15" s="427">
        <f>SUM(C15:E15)</f>
        <v>231.34</v>
      </c>
      <c r="G15" s="380" t="s">
        <v>847</v>
      </c>
      <c r="H15" s="403">
        <v>130.08</v>
      </c>
      <c r="I15" s="403">
        <v>17.88</v>
      </c>
      <c r="J15" s="403">
        <v>83.38</v>
      </c>
      <c r="K15" s="730" t="s">
        <v>849</v>
      </c>
      <c r="L15" s="369"/>
      <c r="M15" s="369"/>
      <c r="N15" s="369"/>
      <c r="O15" s="369"/>
      <c r="P15" s="369"/>
      <c r="Q15" s="369"/>
      <c r="R15" s="369"/>
      <c r="S15" s="369"/>
      <c r="T15" s="730">
        <f>W16*53/100</f>
        <v>223.53279999999998</v>
      </c>
      <c r="U15" s="730">
        <f>W16*7/100</f>
        <v>29.523199999999996</v>
      </c>
      <c r="V15" s="730">
        <f>W16*40/100</f>
        <v>168.704</v>
      </c>
      <c r="W15" s="608" t="s">
        <v>849</v>
      </c>
    </row>
    <row r="16" spans="1:23" ht="36" customHeight="1">
      <c r="A16" s="187">
        <v>2</v>
      </c>
      <c r="B16" s="190" t="s">
        <v>171</v>
      </c>
      <c r="C16" s="403">
        <v>157.24</v>
      </c>
      <c r="D16" s="403">
        <v>21.61</v>
      </c>
      <c r="E16" s="403">
        <v>100.78</v>
      </c>
      <c r="F16" s="427">
        <f>SUM(C16:E16)</f>
        <v>279.63</v>
      </c>
      <c r="G16" s="380" t="s">
        <v>848</v>
      </c>
      <c r="H16" s="403">
        <v>157.24</v>
      </c>
      <c r="I16" s="403">
        <v>21.61</v>
      </c>
      <c r="J16" s="403">
        <v>100.78</v>
      </c>
      <c r="K16" s="731"/>
      <c r="L16" s="369"/>
      <c r="M16" s="369"/>
      <c r="N16" s="369"/>
      <c r="O16" s="369"/>
      <c r="P16" s="369"/>
      <c r="Q16" s="369"/>
      <c r="R16" s="369"/>
      <c r="S16" s="369"/>
      <c r="T16" s="731"/>
      <c r="U16" s="731"/>
      <c r="V16" s="731"/>
      <c r="W16" s="402">
        <v>421.76</v>
      </c>
    </row>
    <row r="17" spans="1:23" ht="27" customHeight="1">
      <c r="A17" s="187">
        <v>3</v>
      </c>
      <c r="B17" s="190" t="s">
        <v>172</v>
      </c>
      <c r="C17" s="403"/>
      <c r="D17" s="403"/>
      <c r="E17" s="403"/>
      <c r="F17" s="404"/>
      <c r="G17" s="380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>
        <f>W17*53/100</f>
        <v>195.62830000000002</v>
      </c>
      <c r="U17" s="369">
        <f>W17*7/100</f>
        <v>25.837699999999998</v>
      </c>
      <c r="V17" s="369">
        <f>W17*40/100</f>
        <v>147.644</v>
      </c>
      <c r="W17" s="369">
        <v>369.11</v>
      </c>
    </row>
    <row r="18" spans="1:23" ht="29.25" customHeight="1">
      <c r="A18" s="726" t="s">
        <v>237</v>
      </c>
      <c r="B18" s="727"/>
      <c r="C18" s="381"/>
      <c r="D18" s="381"/>
      <c r="E18" s="381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 t="s">
        <v>957</v>
      </c>
    </row>
    <row r="19" spans="1:23" ht="36.75" customHeight="1">
      <c r="A19" s="187">
        <v>4</v>
      </c>
      <c r="B19" s="190" t="s">
        <v>225</v>
      </c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</row>
    <row r="20" spans="1:23" ht="36.75" customHeight="1">
      <c r="A20" s="187">
        <v>5</v>
      </c>
      <c r="B20" s="190" t="s">
        <v>144</v>
      </c>
      <c r="C20" s="369">
        <v>0</v>
      </c>
      <c r="D20" s="369">
        <v>0</v>
      </c>
      <c r="E20" s="369">
        <v>0</v>
      </c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</row>
    <row r="23" spans="1:22" ht="14.25">
      <c r="A23" s="728" t="s">
        <v>186</v>
      </c>
      <c r="B23" s="728"/>
      <c r="C23" s="728"/>
      <c r="D23" s="728"/>
      <c r="E23" s="728"/>
      <c r="F23" s="728"/>
      <c r="G23" s="728"/>
      <c r="H23" s="728"/>
      <c r="I23" s="728"/>
      <c r="J23" s="728"/>
      <c r="K23" s="728"/>
      <c r="L23" s="728"/>
      <c r="M23" s="728"/>
      <c r="N23" s="728"/>
      <c r="O23" s="728"/>
      <c r="P23" s="728"/>
      <c r="Q23" s="728"/>
      <c r="R23" s="728"/>
      <c r="S23" s="728"/>
      <c r="T23" s="728"/>
      <c r="U23" s="728"/>
      <c r="V23" s="728"/>
    </row>
    <row r="24" spans="1:22" ht="14.25">
      <c r="A24" s="191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</row>
    <row r="25" spans="1:22" ht="14.25">
      <c r="A25" s="191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</row>
    <row r="26" spans="1:22" ht="14.25">
      <c r="A26" s="191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</row>
    <row r="27" spans="1:22" ht="14.25">
      <c r="A27" s="191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</row>
    <row r="28" spans="1:22" ht="14.25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</row>
    <row r="29" spans="1:22" ht="14.25">
      <c r="A29" s="191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</row>
    <row r="30" spans="1:22" ht="14.25">
      <c r="A30" s="191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</row>
    <row r="31" spans="1:22" ht="14.25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</row>
    <row r="32" spans="1:22" ht="14.25">
      <c r="A32" s="191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</row>
    <row r="33" spans="1:22" ht="14.25">
      <c r="A33" s="191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</row>
    <row r="34" spans="1:22" ht="14.25">
      <c r="A34" s="191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</row>
    <row r="35" spans="1:22" ht="14.25">
      <c r="A35" s="191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</row>
    <row r="36" spans="1:18" ht="12.75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</row>
    <row r="37" spans="1:22" ht="15.75">
      <c r="A37" s="93" t="s">
        <v>12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729" t="s">
        <v>13</v>
      </c>
      <c r="O37" s="729"/>
      <c r="P37" s="729"/>
      <c r="Q37" s="729"/>
      <c r="R37" s="729"/>
      <c r="S37" s="729"/>
      <c r="T37" s="729"/>
      <c r="U37" s="729"/>
      <c r="V37" s="729"/>
    </row>
    <row r="38" spans="1:22" ht="15.75">
      <c r="A38" s="729" t="s">
        <v>14</v>
      </c>
      <c r="B38" s="729"/>
      <c r="C38" s="729"/>
      <c r="D38" s="729"/>
      <c r="E38" s="729"/>
      <c r="F38" s="729"/>
      <c r="G38" s="729"/>
      <c r="H38" s="729"/>
      <c r="I38" s="729"/>
      <c r="J38" s="729"/>
      <c r="K38" s="729"/>
      <c r="L38" s="729"/>
      <c r="M38" s="729"/>
      <c r="N38" s="729"/>
      <c r="O38" s="729"/>
      <c r="P38" s="729"/>
      <c r="Q38" s="729"/>
      <c r="R38" s="729"/>
      <c r="S38" s="729"/>
      <c r="T38" s="729"/>
      <c r="U38" s="729"/>
      <c r="V38" s="729"/>
    </row>
    <row r="39" spans="1:22" ht="15.75">
      <c r="A39" s="729" t="s">
        <v>15</v>
      </c>
      <c r="B39" s="729"/>
      <c r="C39" s="729"/>
      <c r="D39" s="729"/>
      <c r="E39" s="729"/>
      <c r="F39" s="729"/>
      <c r="G39" s="729"/>
      <c r="H39" s="729"/>
      <c r="I39" s="729"/>
      <c r="J39" s="729"/>
      <c r="K39" s="729"/>
      <c r="L39" s="729"/>
      <c r="M39" s="729"/>
      <c r="N39" s="729"/>
      <c r="O39" s="729"/>
      <c r="P39" s="729"/>
      <c r="Q39" s="729"/>
      <c r="R39" s="729"/>
      <c r="S39" s="729"/>
      <c r="T39" s="729"/>
      <c r="U39" s="729"/>
      <c r="V39" s="729"/>
    </row>
    <row r="40" spans="1:24" ht="12.7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V40" s="725" t="s">
        <v>86</v>
      </c>
      <c r="W40" s="725"/>
      <c r="X40" s="725"/>
    </row>
  </sheetData>
  <sheetProtection/>
  <mergeCells count="38">
    <mergeCell ref="A7:B7"/>
    <mergeCell ref="U15:U16"/>
    <mergeCell ref="V15:V16"/>
    <mergeCell ref="A8:A12"/>
    <mergeCell ref="H10:J11"/>
    <mergeCell ref="W10:W12"/>
    <mergeCell ref="L10:N11"/>
    <mergeCell ref="O10:O12"/>
    <mergeCell ref="S10:S12"/>
    <mergeCell ref="P10:R11"/>
    <mergeCell ref="A2:V2"/>
    <mergeCell ref="A3:U3"/>
    <mergeCell ref="L9:O9"/>
    <mergeCell ref="P9:S9"/>
    <mergeCell ref="T9:W9"/>
    <mergeCell ref="B5:S5"/>
    <mergeCell ref="O7:V7"/>
    <mergeCell ref="D9:D12"/>
    <mergeCell ref="E9:E12"/>
    <mergeCell ref="U5:V5"/>
    <mergeCell ref="V40:X40"/>
    <mergeCell ref="A14:B14"/>
    <mergeCell ref="A18:B18"/>
    <mergeCell ref="A23:V23"/>
    <mergeCell ref="N37:V37"/>
    <mergeCell ref="A38:V38"/>
    <mergeCell ref="A39:V39"/>
    <mergeCell ref="T15:T16"/>
    <mergeCell ref="K15:K16"/>
    <mergeCell ref="K10:K12"/>
    <mergeCell ref="B8:B12"/>
    <mergeCell ref="C8:E8"/>
    <mergeCell ref="G8:G12"/>
    <mergeCell ref="H8:O8"/>
    <mergeCell ref="P8:W8"/>
    <mergeCell ref="C9:C12"/>
    <mergeCell ref="T10:V11"/>
    <mergeCell ref="H9:K9"/>
  </mergeCells>
  <printOptions horizontalCentered="1"/>
  <pageMargins left="0.7086614173228347" right="0.7086614173228347" top="1.220472440944882" bottom="0" header="0.31496062992125984" footer="0.31496062992125984"/>
  <pageSetup horizontalDpi="600" verticalDpi="600" orientation="landscape" paperSize="9" scale="55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N15" sqref="N15"/>
    </sheetView>
  </sheetViews>
  <sheetFormatPr defaultColWidth="9.140625" defaultRowHeight="12.75"/>
  <sheetData>
    <row r="1" spans="1:14" ht="15">
      <c r="A1" s="263"/>
      <c r="B1" s="263"/>
      <c r="C1" s="263"/>
      <c r="D1" s="989"/>
      <c r="E1" s="989"/>
      <c r="F1" s="263"/>
      <c r="G1" s="263"/>
      <c r="H1" s="263"/>
      <c r="I1" s="263"/>
      <c r="J1" s="263"/>
      <c r="K1" s="263"/>
      <c r="L1" s="263"/>
      <c r="M1" s="990" t="s">
        <v>743</v>
      </c>
      <c r="N1" s="990"/>
    </row>
    <row r="2" spans="1:14" ht="15.75">
      <c r="A2" s="991" t="s">
        <v>0</v>
      </c>
      <c r="B2" s="991"/>
      <c r="C2" s="991"/>
      <c r="D2" s="991"/>
      <c r="E2" s="991"/>
      <c r="F2" s="991"/>
      <c r="G2" s="991"/>
      <c r="H2" s="991"/>
      <c r="I2" s="991"/>
      <c r="J2" s="991"/>
      <c r="K2" s="991"/>
      <c r="L2" s="991"/>
      <c r="M2" s="991"/>
      <c r="N2" s="991"/>
    </row>
    <row r="3" spans="1:14" ht="18">
      <c r="A3" s="992" t="s">
        <v>753</v>
      </c>
      <c r="B3" s="992"/>
      <c r="C3" s="992"/>
      <c r="D3" s="992"/>
      <c r="E3" s="992"/>
      <c r="F3" s="992"/>
      <c r="G3" s="992"/>
      <c r="H3" s="992"/>
      <c r="I3" s="992"/>
      <c r="J3" s="992"/>
      <c r="K3" s="992"/>
      <c r="L3" s="992"/>
      <c r="M3" s="992"/>
      <c r="N3" s="992"/>
    </row>
    <row r="4" spans="1:14" ht="12.75">
      <c r="A4" s="1007" t="s">
        <v>839</v>
      </c>
      <c r="B4" s="1007"/>
      <c r="C4" s="1007"/>
      <c r="D4" s="1007"/>
      <c r="E4" s="1007"/>
      <c r="F4" s="1007"/>
      <c r="G4" s="1007"/>
      <c r="H4" s="1007"/>
      <c r="I4" s="1007"/>
      <c r="J4" s="1007"/>
      <c r="K4" s="1007"/>
      <c r="L4" s="1007"/>
      <c r="M4" s="1007"/>
      <c r="N4" s="1007"/>
    </row>
    <row r="5" spans="1:14" ht="12.75">
      <c r="A5" s="1007"/>
      <c r="B5" s="1007"/>
      <c r="C5" s="1007"/>
      <c r="D5" s="1007"/>
      <c r="E5" s="1007"/>
      <c r="F5" s="1007"/>
      <c r="G5" s="1007"/>
      <c r="H5" s="1007"/>
      <c r="I5" s="1007"/>
      <c r="J5" s="1007"/>
      <c r="K5" s="1007"/>
      <c r="L5" s="1007"/>
      <c r="M5" s="1007"/>
      <c r="N5" s="1007"/>
    </row>
    <row r="6" spans="1:14" ht="12.75">
      <c r="A6" s="994"/>
      <c r="B6" s="994"/>
      <c r="C6" s="994"/>
      <c r="D6" s="994"/>
      <c r="E6" s="994"/>
      <c r="F6" s="994"/>
      <c r="G6" s="994"/>
      <c r="H6" s="994"/>
      <c r="I6" s="994"/>
      <c r="J6" s="994"/>
      <c r="K6" s="994"/>
      <c r="L6" s="994"/>
      <c r="M6" s="994"/>
      <c r="N6" s="994"/>
    </row>
    <row r="7" spans="1:14" ht="12.75">
      <c r="A7" s="979" t="s">
        <v>183</v>
      </c>
      <c r="B7" s="979"/>
      <c r="C7" s="263"/>
      <c r="D7" s="445"/>
      <c r="E7" s="263"/>
      <c r="F7" s="263"/>
      <c r="G7" s="263"/>
      <c r="H7" s="980"/>
      <c r="I7" s="980"/>
      <c r="J7" s="980"/>
      <c r="K7" s="980"/>
      <c r="L7" s="980"/>
      <c r="M7" s="980"/>
      <c r="N7" s="980"/>
    </row>
    <row r="8" spans="1:14" ht="12.75">
      <c r="A8" s="775" t="s">
        <v>2</v>
      </c>
      <c r="B8" s="775" t="s">
        <v>3</v>
      </c>
      <c r="C8" s="1005" t="s">
        <v>541</v>
      </c>
      <c r="D8" s="984" t="s">
        <v>87</v>
      </c>
      <c r="E8" s="981" t="s">
        <v>88</v>
      </c>
      <c r="F8" s="982"/>
      <c r="G8" s="982"/>
      <c r="H8" s="983"/>
      <c r="I8" s="981" t="s">
        <v>829</v>
      </c>
      <c r="J8" s="982"/>
      <c r="K8" s="982"/>
      <c r="L8" s="982"/>
      <c r="M8" s="982"/>
      <c r="N8" s="982"/>
    </row>
    <row r="9" spans="1:14" ht="25.5">
      <c r="A9" s="775"/>
      <c r="B9" s="775"/>
      <c r="C9" s="1006"/>
      <c r="D9" s="985"/>
      <c r="E9" s="442" t="s">
        <v>203</v>
      </c>
      <c r="F9" s="442" t="s">
        <v>123</v>
      </c>
      <c r="G9" s="442" t="s">
        <v>124</v>
      </c>
      <c r="H9" s="442" t="s">
        <v>486</v>
      </c>
      <c r="I9" s="442" t="s">
        <v>19</v>
      </c>
      <c r="J9" s="442" t="s">
        <v>830</v>
      </c>
      <c r="K9" s="442" t="s">
        <v>831</v>
      </c>
      <c r="L9" s="442" t="s">
        <v>832</v>
      </c>
      <c r="M9" s="442" t="s">
        <v>833</v>
      </c>
      <c r="N9" s="442" t="s">
        <v>834</v>
      </c>
    </row>
    <row r="10" spans="1:14" ht="12.75">
      <c r="A10" s="442">
        <v>1</v>
      </c>
      <c r="B10" s="442">
        <v>2</v>
      </c>
      <c r="C10" s="442">
        <v>3</v>
      </c>
      <c r="D10" s="442">
        <v>8</v>
      </c>
      <c r="E10" s="442">
        <v>9</v>
      </c>
      <c r="F10" s="442">
        <v>10</v>
      </c>
      <c r="G10" s="442">
        <v>11</v>
      </c>
      <c r="H10" s="442">
        <v>12</v>
      </c>
      <c r="I10" s="442">
        <v>13</v>
      </c>
      <c r="J10" s="442">
        <v>14</v>
      </c>
      <c r="K10" s="442">
        <v>15</v>
      </c>
      <c r="L10" s="442">
        <v>16</v>
      </c>
      <c r="M10" s="442">
        <v>17</v>
      </c>
      <c r="N10" s="442">
        <v>18</v>
      </c>
    </row>
    <row r="11" spans="1:14" ht="30" customHeight="1">
      <c r="A11" s="332">
        <v>1</v>
      </c>
      <c r="B11" s="496" t="s">
        <v>641</v>
      </c>
      <c r="C11" s="268"/>
      <c r="D11" s="447"/>
      <c r="E11" s="268"/>
      <c r="F11" s="268"/>
      <c r="G11" s="268"/>
      <c r="H11" s="268"/>
      <c r="I11" s="268"/>
      <c r="J11" s="268"/>
      <c r="K11" s="268"/>
      <c r="L11" s="268"/>
      <c r="M11" s="268"/>
      <c r="N11" s="268"/>
    </row>
    <row r="12" spans="1:14" ht="33.75" customHeight="1">
      <c r="A12" s="332">
        <v>2</v>
      </c>
      <c r="B12" s="496" t="s">
        <v>642</v>
      </c>
      <c r="C12" s="268"/>
      <c r="D12" s="447"/>
      <c r="E12" s="995" t="s">
        <v>650</v>
      </c>
      <c r="F12" s="1000"/>
      <c r="G12" s="1000"/>
      <c r="H12" s="1000"/>
      <c r="I12" s="1000"/>
      <c r="J12" s="1000"/>
      <c r="K12" s="1000"/>
      <c r="L12" s="1001"/>
      <c r="M12" s="268"/>
      <c r="N12" s="268"/>
    </row>
    <row r="13" spans="1:14" ht="29.25" customHeight="1">
      <c r="A13" s="332">
        <v>3</v>
      </c>
      <c r="B13" s="496" t="s">
        <v>643</v>
      </c>
      <c r="C13" s="268"/>
      <c r="D13" s="447"/>
      <c r="E13" s="1002"/>
      <c r="F13" s="1003"/>
      <c r="G13" s="1003"/>
      <c r="H13" s="1003"/>
      <c r="I13" s="1003"/>
      <c r="J13" s="1003"/>
      <c r="K13" s="1003"/>
      <c r="L13" s="1004"/>
      <c r="M13" s="268"/>
      <c r="N13" s="268"/>
    </row>
    <row r="14" spans="1:14" ht="27" customHeight="1">
      <c r="A14" s="332">
        <v>4</v>
      </c>
      <c r="B14" s="496" t="s">
        <v>644</v>
      </c>
      <c r="C14" s="268"/>
      <c r="D14" s="447"/>
      <c r="E14" s="268"/>
      <c r="F14" s="268"/>
      <c r="G14" s="268"/>
      <c r="H14" s="268"/>
      <c r="I14" s="268"/>
      <c r="J14" s="268"/>
      <c r="K14" s="268"/>
      <c r="L14" s="268"/>
      <c r="M14" s="268"/>
      <c r="N14" s="268"/>
    </row>
    <row r="15" spans="1:14" ht="27" customHeight="1">
      <c r="A15" s="332"/>
      <c r="B15" s="496"/>
      <c r="C15" s="268"/>
      <c r="D15" s="447"/>
      <c r="E15" s="268"/>
      <c r="F15" s="268"/>
      <c r="G15" s="268"/>
      <c r="H15" s="268"/>
      <c r="I15" s="268"/>
      <c r="J15" s="268"/>
      <c r="K15" s="268"/>
      <c r="L15" s="268"/>
      <c r="M15" s="268"/>
      <c r="N15" s="268"/>
    </row>
    <row r="16" spans="1:14" ht="12.75">
      <c r="A16" s="489"/>
      <c r="B16" s="269"/>
      <c r="C16" s="269"/>
      <c r="D16" s="490"/>
      <c r="E16" s="269"/>
      <c r="F16" s="269"/>
      <c r="G16" s="269"/>
      <c r="H16" s="269"/>
      <c r="I16" s="269"/>
      <c r="J16" s="269"/>
      <c r="K16" s="269"/>
      <c r="L16" s="269"/>
      <c r="M16" s="269"/>
      <c r="N16" s="269"/>
    </row>
    <row r="17" spans="1:14" ht="12.75">
      <c r="A17" s="489"/>
      <c r="B17" s="269"/>
      <c r="C17" s="269"/>
      <c r="D17" s="490"/>
      <c r="E17" s="269"/>
      <c r="F17" s="269"/>
      <c r="G17" s="269"/>
      <c r="H17" s="269"/>
      <c r="I17" s="269"/>
      <c r="J17" s="269"/>
      <c r="K17" s="269"/>
      <c r="L17" s="269"/>
      <c r="M17" s="269"/>
      <c r="N17" s="269"/>
    </row>
    <row r="18" spans="1:14" ht="12.75">
      <c r="A18" s="491"/>
      <c r="B18" s="269"/>
      <c r="C18" s="269"/>
      <c r="D18" s="490"/>
      <c r="E18" s="269"/>
      <c r="F18" s="269"/>
      <c r="G18" s="269"/>
      <c r="H18" s="269"/>
      <c r="I18" s="269"/>
      <c r="J18" s="269"/>
      <c r="K18" s="269"/>
      <c r="L18" s="269"/>
      <c r="M18" s="269"/>
      <c r="N18" s="269"/>
    </row>
    <row r="19" spans="1:14" ht="12.75">
      <c r="A19" s="491"/>
      <c r="B19" s="269"/>
      <c r="C19" s="269"/>
      <c r="D19" s="490"/>
      <c r="E19" s="269"/>
      <c r="F19" s="269"/>
      <c r="G19" s="269"/>
      <c r="H19" s="269"/>
      <c r="I19" s="269"/>
      <c r="J19" s="269"/>
      <c r="K19" s="269"/>
      <c r="L19" s="269"/>
      <c r="M19" s="269"/>
      <c r="N19" s="269"/>
    </row>
    <row r="20" spans="1:14" ht="12.75">
      <c r="A20" s="491"/>
      <c r="B20" s="269"/>
      <c r="C20" s="269"/>
      <c r="D20" s="490"/>
      <c r="E20" s="269"/>
      <c r="F20" s="269"/>
      <c r="G20" s="269"/>
      <c r="H20" s="269"/>
      <c r="I20" s="269"/>
      <c r="J20" s="269"/>
      <c r="K20" s="269"/>
      <c r="L20" s="269"/>
      <c r="M20" s="269"/>
      <c r="N20" s="269"/>
    </row>
    <row r="21" spans="1:14" ht="12.75">
      <c r="A21" s="269"/>
      <c r="B21" s="269"/>
      <c r="C21" s="269"/>
      <c r="D21" s="269"/>
      <c r="E21" s="263"/>
      <c r="F21" s="263"/>
      <c r="G21" s="263"/>
      <c r="H21" s="263"/>
      <c r="I21" s="263"/>
      <c r="J21" s="263"/>
      <c r="K21" s="263"/>
      <c r="L21" s="263"/>
      <c r="M21" s="263"/>
      <c r="N21" s="263"/>
    </row>
    <row r="22" spans="1:14" ht="12.75">
      <c r="A22" s="446" t="s">
        <v>8</v>
      </c>
      <c r="B22" s="271"/>
      <c r="C22" s="271"/>
      <c r="D22" s="269"/>
      <c r="E22" s="263"/>
      <c r="F22" s="263"/>
      <c r="G22" s="263"/>
      <c r="H22" s="263"/>
      <c r="I22" s="263"/>
      <c r="J22" s="263"/>
      <c r="K22" s="263"/>
      <c r="L22" s="263"/>
      <c r="M22" s="263"/>
      <c r="N22" s="263"/>
    </row>
    <row r="23" spans="1:14" ht="12.75">
      <c r="A23" s="272" t="s">
        <v>9</v>
      </c>
      <c r="B23" s="272"/>
      <c r="C23" s="272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</row>
    <row r="24" spans="1:14" ht="12.75">
      <c r="A24" s="272" t="s">
        <v>10</v>
      </c>
      <c r="B24" s="272"/>
      <c r="C24" s="272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</row>
    <row r="25" spans="1:14" ht="12.75">
      <c r="A25" s="272"/>
      <c r="B25" s="272"/>
      <c r="C25" s="272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</row>
    <row r="26" spans="1:14" ht="12.75">
      <c r="A26" s="272"/>
      <c r="B26" s="272"/>
      <c r="C26" s="272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</row>
    <row r="27" spans="1:14" ht="12.75">
      <c r="A27" s="272" t="s">
        <v>12</v>
      </c>
      <c r="B27" s="263"/>
      <c r="C27" s="263"/>
      <c r="D27" s="272"/>
      <c r="E27" s="263"/>
      <c r="F27" s="272"/>
      <c r="G27" s="272"/>
      <c r="H27" s="272"/>
      <c r="I27" s="272"/>
      <c r="J27" s="272"/>
      <c r="K27" s="272"/>
      <c r="L27" s="272"/>
      <c r="M27" s="272"/>
      <c r="N27" s="272"/>
    </row>
    <row r="28" spans="1:14" ht="12.75">
      <c r="A28" s="263"/>
      <c r="B28" s="263"/>
      <c r="C28" s="263"/>
      <c r="D28" s="263"/>
      <c r="E28" s="272"/>
      <c r="F28" s="978" t="s">
        <v>14</v>
      </c>
      <c r="G28" s="978"/>
      <c r="H28" s="978"/>
      <c r="I28" s="978"/>
      <c r="J28" s="978"/>
      <c r="K28" s="978"/>
      <c r="L28" s="978"/>
      <c r="M28" s="978"/>
      <c r="N28" s="978"/>
    </row>
    <row r="29" spans="1:14" ht="12.75">
      <c r="A29" s="263"/>
      <c r="B29" s="263"/>
      <c r="C29" s="263"/>
      <c r="D29" s="263"/>
      <c r="E29" s="978" t="s">
        <v>89</v>
      </c>
      <c r="F29" s="978"/>
      <c r="G29" s="978"/>
      <c r="H29" s="978"/>
      <c r="I29" s="978"/>
      <c r="J29" s="978"/>
      <c r="K29" s="978"/>
      <c r="L29" s="978"/>
      <c r="M29" s="978"/>
      <c r="N29" s="978"/>
    </row>
    <row r="30" spans="1:14" ht="12.75">
      <c r="A30" s="272"/>
      <c r="B30" s="272"/>
      <c r="C30" s="263"/>
      <c r="D30" s="263"/>
      <c r="E30" s="263"/>
      <c r="F30" s="272"/>
      <c r="G30" s="272"/>
      <c r="H30" s="272"/>
      <c r="I30" s="272"/>
      <c r="J30" s="272"/>
      <c r="K30" s="272"/>
      <c r="L30" s="272"/>
      <c r="M30" s="272"/>
      <c r="N30" s="272"/>
    </row>
  </sheetData>
  <sheetProtection/>
  <mergeCells count="17">
    <mergeCell ref="I8:N8"/>
    <mergeCell ref="D1:E1"/>
    <mergeCell ref="M1:N1"/>
    <mergeCell ref="A2:N2"/>
    <mergeCell ref="A3:N3"/>
    <mergeCell ref="A4:N5"/>
    <mergeCell ref="A6:N6"/>
    <mergeCell ref="F28:N28"/>
    <mergeCell ref="E29:N29"/>
    <mergeCell ref="E12:L13"/>
    <mergeCell ref="A7:B7"/>
    <mergeCell ref="H7:N7"/>
    <mergeCell ref="A8:A9"/>
    <mergeCell ref="B8:B9"/>
    <mergeCell ref="C8:C9"/>
    <mergeCell ref="D8:D9"/>
    <mergeCell ref="E8:H8"/>
  </mergeCells>
  <printOptions horizontalCentered="1"/>
  <pageMargins left="0.7086614173228347" right="0.5118110236220472" top="1.141732283464567" bottom="0.7480314960629921" header="1.299212598425197" footer="0.31496062992125984"/>
  <pageSetup horizontalDpi="600" verticalDpi="600" orientation="landscape" paperSize="9" scale="90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1"/>
  <sheetViews>
    <sheetView view="pageBreakPreview" zoomScale="73" zoomScaleSheetLayoutView="73" zoomScalePageLayoutView="0" workbookViewId="0" topLeftCell="A1">
      <selection activeCell="O11" sqref="O11:R14"/>
    </sheetView>
  </sheetViews>
  <sheetFormatPr defaultColWidth="9.140625" defaultRowHeight="12.75"/>
  <cols>
    <col min="1" max="1" width="9.140625" style="68" customWidth="1"/>
    <col min="2" max="2" width="11.28125" style="68" customWidth="1"/>
    <col min="3" max="4" width="8.57421875" style="68" customWidth="1"/>
    <col min="5" max="5" width="8.7109375" style="68" customWidth="1"/>
    <col min="6" max="6" width="8.57421875" style="68" customWidth="1"/>
    <col min="7" max="7" width="9.7109375" style="68" customWidth="1"/>
    <col min="8" max="8" width="10.28125" style="68" customWidth="1"/>
    <col min="9" max="9" width="9.7109375" style="68" customWidth="1"/>
    <col min="10" max="10" width="9.28125" style="68" customWidth="1"/>
    <col min="11" max="11" width="7.00390625" style="68" customWidth="1"/>
    <col min="12" max="12" width="7.28125" style="68" customWidth="1"/>
    <col min="13" max="13" width="7.421875" style="68" customWidth="1"/>
    <col min="14" max="14" width="7.8515625" style="68" customWidth="1"/>
    <col min="15" max="15" width="11.421875" style="68" customWidth="1"/>
    <col min="16" max="16" width="12.28125" style="68" customWidth="1"/>
    <col min="17" max="17" width="11.57421875" style="68" customWidth="1"/>
    <col min="18" max="18" width="19.28125" style="68" customWidth="1"/>
    <col min="19" max="19" width="9.00390625" style="68" customWidth="1"/>
    <col min="20" max="20" width="9.140625" style="68" hidden="1" customWidth="1"/>
    <col min="21" max="16384" width="9.140625" style="68" customWidth="1"/>
  </cols>
  <sheetData>
    <row r="1" spans="7:19" s="14" customFormat="1" ht="15.75">
      <c r="G1" s="683" t="s">
        <v>0</v>
      </c>
      <c r="H1" s="683"/>
      <c r="I1" s="683"/>
      <c r="J1" s="683"/>
      <c r="K1" s="683"/>
      <c r="L1" s="683"/>
      <c r="M1" s="683"/>
      <c r="N1" s="37"/>
      <c r="O1" s="37"/>
      <c r="R1" s="828" t="s">
        <v>744</v>
      </c>
      <c r="S1" s="828"/>
    </row>
    <row r="2" spans="2:15" s="14" customFormat="1" ht="20.25">
      <c r="B2" s="120"/>
      <c r="E2" s="767" t="s">
        <v>753</v>
      </c>
      <c r="F2" s="767"/>
      <c r="G2" s="767"/>
      <c r="H2" s="767"/>
      <c r="I2" s="767"/>
      <c r="J2" s="767"/>
      <c r="K2" s="767"/>
      <c r="L2" s="767"/>
      <c r="M2" s="767"/>
      <c r="N2" s="767"/>
      <c r="O2" s="767"/>
    </row>
    <row r="3" spans="2:10" s="14" customFormat="1" ht="20.25">
      <c r="B3" s="118"/>
      <c r="C3" s="118"/>
      <c r="D3" s="118"/>
      <c r="E3" s="118"/>
      <c r="F3" s="118"/>
      <c r="G3" s="118"/>
      <c r="H3" s="118"/>
      <c r="I3" s="118"/>
      <c r="J3" s="118"/>
    </row>
    <row r="4" spans="2:20" ht="18">
      <c r="B4" s="1012" t="s">
        <v>793</v>
      </c>
      <c r="C4" s="1012"/>
      <c r="D4" s="1012"/>
      <c r="E4" s="1012"/>
      <c r="F4" s="1012"/>
      <c r="G4" s="1012"/>
      <c r="H4" s="1012"/>
      <c r="I4" s="1012"/>
      <c r="J4" s="1012"/>
      <c r="K4" s="1012"/>
      <c r="L4" s="1012"/>
      <c r="M4" s="1012"/>
      <c r="N4" s="1012"/>
      <c r="O4" s="1012"/>
      <c r="P4" s="1012"/>
      <c r="Q4" s="1012"/>
      <c r="R4" s="1012"/>
      <c r="S4" s="1012"/>
      <c r="T4" s="1012"/>
    </row>
    <row r="5" spans="3:20" ht="15">
      <c r="C5" s="69"/>
      <c r="D5" s="69"/>
      <c r="E5" s="69"/>
      <c r="F5" s="69"/>
      <c r="G5" s="69"/>
      <c r="H5" s="69"/>
      <c r="M5" s="69"/>
      <c r="N5" s="69"/>
      <c r="O5" s="69"/>
      <c r="P5" s="69"/>
      <c r="Q5" s="69"/>
      <c r="R5" s="69"/>
      <c r="S5" s="69"/>
      <c r="T5" s="69"/>
    </row>
    <row r="6" spans="1:2" ht="15">
      <c r="A6" s="33" t="s">
        <v>653</v>
      </c>
      <c r="B6" s="33"/>
    </row>
    <row r="7" ht="15">
      <c r="B7" s="71"/>
    </row>
    <row r="8" spans="1:18" s="72" customFormat="1" ht="45.75" customHeight="1">
      <c r="A8" s="675" t="s">
        <v>2</v>
      </c>
      <c r="B8" s="1013" t="s">
        <v>3</v>
      </c>
      <c r="C8" s="1008" t="s">
        <v>275</v>
      </c>
      <c r="D8" s="1008"/>
      <c r="E8" s="1008"/>
      <c r="F8" s="1008"/>
      <c r="G8" s="1009" t="s">
        <v>794</v>
      </c>
      <c r="H8" s="1010"/>
      <c r="I8" s="1010"/>
      <c r="J8" s="1011"/>
      <c r="K8" s="1009" t="s">
        <v>234</v>
      </c>
      <c r="L8" s="1010"/>
      <c r="M8" s="1010"/>
      <c r="N8" s="1011"/>
      <c r="O8" s="1009" t="s">
        <v>112</v>
      </c>
      <c r="P8" s="1010"/>
      <c r="Q8" s="1010"/>
      <c r="R8" s="1015"/>
    </row>
    <row r="9" spans="1:19" s="73" customFormat="1" ht="62.25" customHeight="1">
      <c r="A9" s="675"/>
      <c r="B9" s="1014"/>
      <c r="C9" s="79" t="s">
        <v>98</v>
      </c>
      <c r="D9" s="79" t="s">
        <v>683</v>
      </c>
      <c r="E9" s="79" t="s">
        <v>684</v>
      </c>
      <c r="F9" s="79" t="s">
        <v>19</v>
      </c>
      <c r="G9" s="79" t="s">
        <v>98</v>
      </c>
      <c r="H9" s="79" t="s">
        <v>683</v>
      </c>
      <c r="I9" s="79" t="s">
        <v>684</v>
      </c>
      <c r="J9" s="79" t="s">
        <v>19</v>
      </c>
      <c r="K9" s="79" t="s">
        <v>98</v>
      </c>
      <c r="L9" s="79" t="s">
        <v>102</v>
      </c>
      <c r="M9" s="79" t="s">
        <v>103</v>
      </c>
      <c r="N9" s="79" t="s">
        <v>19</v>
      </c>
      <c r="O9" s="79" t="s">
        <v>160</v>
      </c>
      <c r="P9" s="79" t="s">
        <v>161</v>
      </c>
      <c r="Q9" s="153" t="s">
        <v>162</v>
      </c>
      <c r="R9" s="79" t="s">
        <v>163</v>
      </c>
      <c r="S9" s="113"/>
    </row>
    <row r="10" spans="1:18" s="155" customFormat="1" ht="15.75" customHeight="1">
      <c r="A10" s="4">
        <v>1</v>
      </c>
      <c r="B10" s="78">
        <v>2</v>
      </c>
      <c r="C10" s="79">
        <v>3</v>
      </c>
      <c r="D10" s="79">
        <v>4</v>
      </c>
      <c r="E10" s="79">
        <v>5</v>
      </c>
      <c r="F10" s="79">
        <v>6</v>
      </c>
      <c r="G10" s="79">
        <v>7</v>
      </c>
      <c r="H10" s="79">
        <v>8</v>
      </c>
      <c r="I10" s="79">
        <v>9</v>
      </c>
      <c r="J10" s="79">
        <v>10</v>
      </c>
      <c r="K10" s="79">
        <v>11</v>
      </c>
      <c r="L10" s="79">
        <v>12</v>
      </c>
      <c r="M10" s="79">
        <v>13</v>
      </c>
      <c r="N10" s="79">
        <v>14</v>
      </c>
      <c r="O10" s="79">
        <v>15</v>
      </c>
      <c r="P10" s="79">
        <v>16</v>
      </c>
      <c r="Q10" s="79">
        <v>17</v>
      </c>
      <c r="R10" s="78">
        <v>18</v>
      </c>
    </row>
    <row r="11" spans="1:18" s="155" customFormat="1" ht="33.75" customHeight="1">
      <c r="A11" s="316">
        <v>1</v>
      </c>
      <c r="B11" s="338" t="s">
        <v>641</v>
      </c>
      <c r="C11" s="414">
        <v>230</v>
      </c>
      <c r="D11" s="414">
        <v>31</v>
      </c>
      <c r="E11" s="414">
        <v>11</v>
      </c>
      <c r="F11" s="414">
        <f>SUM(C11:E11)</f>
        <v>272</v>
      </c>
      <c r="G11" s="414">
        <v>257</v>
      </c>
      <c r="H11" s="414">
        <v>31</v>
      </c>
      <c r="I11" s="414">
        <v>11</v>
      </c>
      <c r="J11" s="414">
        <f>SUM(G11:I11)</f>
        <v>299</v>
      </c>
      <c r="K11" s="362">
        <v>0</v>
      </c>
      <c r="L11" s="362">
        <v>0</v>
      </c>
      <c r="M11" s="362">
        <v>0</v>
      </c>
      <c r="N11" s="362">
        <f>SUM(K11:M11)</f>
        <v>0</v>
      </c>
      <c r="O11" s="1016" t="s">
        <v>896</v>
      </c>
      <c r="P11" s="1017"/>
      <c r="Q11" s="1017"/>
      <c r="R11" s="1018"/>
    </row>
    <row r="12" spans="1:18" s="155" customFormat="1" ht="29.25" customHeight="1">
      <c r="A12" s="316">
        <v>2</v>
      </c>
      <c r="B12" s="338" t="s">
        <v>642</v>
      </c>
      <c r="C12" s="414">
        <v>224</v>
      </c>
      <c r="D12" s="414">
        <v>13</v>
      </c>
      <c r="E12" s="414">
        <v>2</v>
      </c>
      <c r="F12" s="415">
        <f>SUM(C12:E12)</f>
        <v>239</v>
      </c>
      <c r="G12" s="414">
        <v>252</v>
      </c>
      <c r="H12" s="414">
        <v>13</v>
      </c>
      <c r="I12" s="414">
        <v>2</v>
      </c>
      <c r="J12" s="414">
        <f>SUM(G12:I12)</f>
        <v>267</v>
      </c>
      <c r="K12" s="362">
        <v>0</v>
      </c>
      <c r="L12" s="362">
        <v>0</v>
      </c>
      <c r="M12" s="362">
        <v>0</v>
      </c>
      <c r="N12" s="362">
        <f>SUM(K12:M12)</f>
        <v>0</v>
      </c>
      <c r="O12" s="1019"/>
      <c r="P12" s="1020"/>
      <c r="Q12" s="1020"/>
      <c r="R12" s="1021"/>
    </row>
    <row r="13" spans="1:18" s="155" customFormat="1" ht="26.25" customHeight="1">
      <c r="A13" s="316">
        <v>3</v>
      </c>
      <c r="B13" s="338" t="s">
        <v>643</v>
      </c>
      <c r="C13" s="414">
        <v>75</v>
      </c>
      <c r="D13" s="414">
        <v>18</v>
      </c>
      <c r="E13" s="414">
        <v>0</v>
      </c>
      <c r="F13" s="414">
        <f>SUM(C13:E13)</f>
        <v>93</v>
      </c>
      <c r="G13" s="414">
        <v>81</v>
      </c>
      <c r="H13" s="414">
        <v>18</v>
      </c>
      <c r="I13" s="414">
        <v>0</v>
      </c>
      <c r="J13" s="414">
        <f>SUM(G13:I13)</f>
        <v>99</v>
      </c>
      <c r="K13" s="362">
        <v>0</v>
      </c>
      <c r="L13" s="362">
        <v>0</v>
      </c>
      <c r="M13" s="362">
        <v>0</v>
      </c>
      <c r="N13" s="362">
        <f>SUM(K13:M13)</f>
        <v>0</v>
      </c>
      <c r="O13" s="1019"/>
      <c r="P13" s="1020"/>
      <c r="Q13" s="1020"/>
      <c r="R13" s="1021"/>
    </row>
    <row r="14" spans="1:18" s="155" customFormat="1" ht="31.5" customHeight="1">
      <c r="A14" s="316">
        <v>4</v>
      </c>
      <c r="B14" s="338" t="s">
        <v>644</v>
      </c>
      <c r="C14" s="414">
        <v>228</v>
      </c>
      <c r="D14" s="414">
        <v>27</v>
      </c>
      <c r="E14" s="414">
        <v>4</v>
      </c>
      <c r="F14" s="415">
        <f>SUM(C14:E14)</f>
        <v>259</v>
      </c>
      <c r="G14" s="414">
        <v>240</v>
      </c>
      <c r="H14" s="414">
        <v>27</v>
      </c>
      <c r="I14" s="414">
        <v>4</v>
      </c>
      <c r="J14" s="414">
        <f>SUM(G14:I14)</f>
        <v>271</v>
      </c>
      <c r="K14" s="362">
        <v>0</v>
      </c>
      <c r="L14" s="362">
        <v>0</v>
      </c>
      <c r="M14" s="362">
        <v>0</v>
      </c>
      <c r="N14" s="362">
        <f>SUM(K14:M14)</f>
        <v>0</v>
      </c>
      <c r="O14" s="1022"/>
      <c r="P14" s="1023"/>
      <c r="Q14" s="1023"/>
      <c r="R14" s="1024"/>
    </row>
    <row r="15" spans="1:18" s="155" customFormat="1" ht="37.5" customHeight="1">
      <c r="A15" s="340" t="s">
        <v>19</v>
      </c>
      <c r="B15" s="341"/>
      <c r="C15" s="416">
        <f aca="true" t="shared" si="0" ref="C15:M15">SUM(C11:C14)</f>
        <v>757</v>
      </c>
      <c r="D15" s="416">
        <f t="shared" si="0"/>
        <v>89</v>
      </c>
      <c r="E15" s="416">
        <f t="shared" si="0"/>
        <v>17</v>
      </c>
      <c r="F15" s="416">
        <f t="shared" si="0"/>
        <v>863</v>
      </c>
      <c r="G15" s="416">
        <f t="shared" si="0"/>
        <v>830</v>
      </c>
      <c r="H15" s="416">
        <f t="shared" si="0"/>
        <v>89</v>
      </c>
      <c r="I15" s="416">
        <f t="shared" si="0"/>
        <v>17</v>
      </c>
      <c r="J15" s="416">
        <f t="shared" si="0"/>
        <v>936</v>
      </c>
      <c r="K15" s="344">
        <f t="shared" si="0"/>
        <v>0</v>
      </c>
      <c r="L15" s="344">
        <f t="shared" si="0"/>
        <v>0</v>
      </c>
      <c r="M15" s="344">
        <f t="shared" si="0"/>
        <v>0</v>
      </c>
      <c r="N15" s="344">
        <f>SUM(K15:M15)</f>
        <v>0</v>
      </c>
      <c r="O15" s="339">
        <f>SUM(O11:O14)</f>
        <v>0</v>
      </c>
      <c r="P15" s="339">
        <f>SUM(P11:P14)</f>
        <v>0</v>
      </c>
      <c r="Q15" s="339">
        <f>SUM(Q11:Q14)</f>
        <v>0</v>
      </c>
      <c r="R15" s="344">
        <f>SUM(O15:Q15)</f>
        <v>0</v>
      </c>
    </row>
    <row r="16" spans="1:18" s="155" customFormat="1" ht="15.7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1:18" s="155" customFormat="1" ht="15.75" customHeight="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1:18" s="155" customFormat="1" ht="15.75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1:18" s="155" customFormat="1" ht="15.75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1:18" s="155" customFormat="1" ht="15.75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1:18" s="155" customFormat="1" ht="15.75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ht="15">
      <c r="S22" s="155"/>
    </row>
    <row r="23" ht="15">
      <c r="S23" s="155"/>
    </row>
    <row r="24" ht="15">
      <c r="S24" s="155"/>
    </row>
    <row r="25" ht="15">
      <c r="S25" s="155"/>
    </row>
    <row r="26" spans="1:45" s="74" customFormat="1" ht="15">
      <c r="A26" s="13" t="s">
        <v>12</v>
      </c>
      <c r="B26" s="14"/>
      <c r="C26" s="14"/>
      <c r="D26" s="14"/>
      <c r="E26" s="14"/>
      <c r="F26" s="14"/>
      <c r="G26" s="13"/>
      <c r="H26" s="13"/>
      <c r="I26" s="14"/>
      <c r="J26" s="14"/>
      <c r="K26" s="13"/>
      <c r="L26" s="13"/>
      <c r="M26" s="13"/>
      <c r="N26" s="13"/>
      <c r="O26" s="13"/>
      <c r="P26" s="13"/>
      <c r="Q26" s="13"/>
      <c r="R26" s="117" t="s">
        <v>13</v>
      </c>
      <c r="S26" s="15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</row>
    <row r="27" spans="1:19" ht="15">
      <c r="A27" s="14"/>
      <c r="B27" s="14"/>
      <c r="C27" s="14"/>
      <c r="D27" s="14"/>
      <c r="E27" s="14"/>
      <c r="F27" s="14"/>
      <c r="G27" s="14"/>
      <c r="H27" s="830" t="s">
        <v>14</v>
      </c>
      <c r="I27" s="830"/>
      <c r="J27" s="830"/>
      <c r="K27" s="830"/>
      <c r="L27" s="830"/>
      <c r="M27" s="830"/>
      <c r="N27" s="830"/>
      <c r="O27" s="830"/>
      <c r="P27" s="830"/>
      <c r="Q27" s="830"/>
      <c r="R27" s="830"/>
      <c r="S27" s="830"/>
    </row>
    <row r="28" spans="1:19" ht="15">
      <c r="A28" s="14"/>
      <c r="B28" s="14"/>
      <c r="C28" s="14"/>
      <c r="D28" s="14"/>
      <c r="E28" s="14"/>
      <c r="F28" s="14"/>
      <c r="G28" s="14"/>
      <c r="H28" s="830" t="s">
        <v>89</v>
      </c>
      <c r="I28" s="830"/>
      <c r="J28" s="830"/>
      <c r="K28" s="830"/>
      <c r="L28" s="830"/>
      <c r="M28" s="830"/>
      <c r="N28" s="830"/>
      <c r="O28" s="830"/>
      <c r="P28" s="830"/>
      <c r="Q28" s="830"/>
      <c r="R28" s="830"/>
      <c r="S28" s="830"/>
    </row>
    <row r="29" spans="1:19" ht="15">
      <c r="A29" s="13"/>
      <c r="B29" s="13"/>
      <c r="C29" s="14"/>
      <c r="D29" s="14"/>
      <c r="E29" s="14"/>
      <c r="F29" s="14"/>
      <c r="G29" s="14"/>
      <c r="H29" s="14"/>
      <c r="I29" s="14"/>
      <c r="J29" s="14"/>
      <c r="K29" s="13"/>
      <c r="L29" s="13"/>
      <c r="M29" s="13"/>
      <c r="N29" s="13"/>
      <c r="O29" s="13"/>
      <c r="P29" s="13"/>
      <c r="Q29" s="30" t="s">
        <v>86</v>
      </c>
      <c r="R29" s="30"/>
      <c r="S29" s="155"/>
    </row>
    <row r="30" spans="1:19" s="14" customFormat="1" ht="15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1:19" s="14" customFormat="1" ht="12.75" customHeight="1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1:19" s="14" customFormat="1" ht="12.75" customHeight="1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1:19" s="14" customFormat="1" ht="1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ht="15">
      <c r="S34" s="75"/>
    </row>
    <row r="38" ht="15">
      <c r="S38" s="117"/>
    </row>
    <row r="39" ht="15">
      <c r="S39" s="31"/>
    </row>
    <row r="40" ht="15">
      <c r="S40" s="31"/>
    </row>
    <row r="41" ht="15">
      <c r="S41" s="30"/>
    </row>
  </sheetData>
  <sheetProtection/>
  <mergeCells count="13">
    <mergeCell ref="H27:S27"/>
    <mergeCell ref="H28:S28"/>
    <mergeCell ref="A8:A9"/>
    <mergeCell ref="B4:T4"/>
    <mergeCell ref="B8:B9"/>
    <mergeCell ref="O8:R8"/>
    <mergeCell ref="O11:R14"/>
    <mergeCell ref="G1:M1"/>
    <mergeCell ref="E2:O2"/>
    <mergeCell ref="R1:S1"/>
    <mergeCell ref="C8:F8"/>
    <mergeCell ref="K8:N8"/>
    <mergeCell ref="G8:J8"/>
  </mergeCells>
  <printOptions horizontalCentered="1"/>
  <pageMargins left="0.708661417322835" right="0.708661417322835" top="1.236220472" bottom="0" header="0.31496062992126" footer="0.31496062992126"/>
  <pageSetup fitToHeight="1" fitToWidth="1" horizontalDpi="600" verticalDpi="600" orientation="landscape" paperSize="9" scale="64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2"/>
  <sheetViews>
    <sheetView view="pageBreakPreview" zoomScale="80" zoomScaleSheetLayoutView="80" zoomScalePageLayoutView="0" workbookViewId="0" topLeftCell="A4">
      <selection activeCell="K8" sqref="K8:N8"/>
    </sheetView>
  </sheetViews>
  <sheetFormatPr defaultColWidth="9.140625" defaultRowHeight="12.75"/>
  <cols>
    <col min="1" max="1" width="9.140625" style="68" customWidth="1"/>
    <col min="2" max="2" width="11.28125" style="68" customWidth="1"/>
    <col min="3" max="3" width="15.421875" style="68" customWidth="1"/>
    <col min="4" max="4" width="14.8515625" style="68" customWidth="1"/>
    <col min="5" max="5" width="11.8515625" style="68" customWidth="1"/>
    <col min="6" max="6" width="9.8515625" style="68" customWidth="1"/>
    <col min="7" max="7" width="12.7109375" style="68" customWidth="1"/>
    <col min="8" max="9" width="11.00390625" style="68" customWidth="1"/>
    <col min="10" max="10" width="14.140625" style="68" customWidth="1"/>
    <col min="11" max="11" width="12.28125" style="68" customWidth="1"/>
    <col min="12" max="12" width="13.140625" style="68" customWidth="1"/>
    <col min="13" max="13" width="9.7109375" style="68" customWidth="1"/>
    <col min="14" max="14" width="9.57421875" style="68" customWidth="1"/>
    <col min="15" max="15" width="12.7109375" style="68" customWidth="1"/>
    <col min="16" max="16" width="13.28125" style="68" customWidth="1"/>
    <col min="17" max="17" width="11.28125" style="68" customWidth="1"/>
    <col min="18" max="18" width="9.28125" style="68" customWidth="1"/>
    <col min="19" max="19" width="9.140625" style="68" customWidth="1"/>
    <col min="20" max="20" width="12.28125" style="68" customWidth="1"/>
    <col min="21" max="16384" width="9.140625" style="68" customWidth="1"/>
  </cols>
  <sheetData>
    <row r="1" spans="3:18" s="14" customFormat="1" ht="15.75">
      <c r="C1" s="42"/>
      <c r="D1" s="42"/>
      <c r="E1" s="42"/>
      <c r="F1" s="42"/>
      <c r="G1" s="42"/>
      <c r="H1" s="42"/>
      <c r="I1" s="103" t="s">
        <v>0</v>
      </c>
      <c r="J1" s="42"/>
      <c r="Q1" s="828" t="s">
        <v>745</v>
      </c>
      <c r="R1" s="828"/>
    </row>
    <row r="2" spans="7:17" s="14" customFormat="1" ht="20.25">
      <c r="G2" s="767" t="s">
        <v>753</v>
      </c>
      <c r="H2" s="767"/>
      <c r="I2" s="767"/>
      <c r="J2" s="767"/>
      <c r="K2" s="767"/>
      <c r="L2" s="767"/>
      <c r="M2" s="767"/>
      <c r="N2" s="41"/>
      <c r="O2" s="41"/>
      <c r="P2" s="41"/>
      <c r="Q2" s="41"/>
    </row>
    <row r="3" spans="7:17" s="14" customFormat="1" ht="20.25">
      <c r="G3" s="118"/>
      <c r="H3" s="118"/>
      <c r="I3" s="118"/>
      <c r="J3" s="118"/>
      <c r="K3" s="118"/>
      <c r="L3" s="118"/>
      <c r="M3" s="118"/>
      <c r="N3" s="41"/>
      <c r="O3" s="41"/>
      <c r="P3" s="41"/>
      <c r="Q3" s="41"/>
    </row>
    <row r="4" spans="2:20" ht="18">
      <c r="B4" s="1012" t="s">
        <v>795</v>
      </c>
      <c r="C4" s="1012"/>
      <c r="D4" s="1012"/>
      <c r="E4" s="1012"/>
      <c r="F4" s="1012"/>
      <c r="G4" s="1012"/>
      <c r="H4" s="1012"/>
      <c r="I4" s="1012"/>
      <c r="J4" s="1012"/>
      <c r="K4" s="1012"/>
      <c r="L4" s="1012"/>
      <c r="M4" s="1012"/>
      <c r="N4" s="1012"/>
      <c r="O4" s="1012"/>
      <c r="P4" s="1012"/>
      <c r="Q4" s="1012"/>
      <c r="R4" s="1012"/>
      <c r="S4" s="1012"/>
      <c r="T4" s="1012"/>
    </row>
    <row r="5" spans="3:20" ht="15.75">
      <c r="C5" s="69"/>
      <c r="D5" s="70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</row>
    <row r="6" ht="15">
      <c r="A6" s="80" t="s">
        <v>659</v>
      </c>
    </row>
    <row r="7" spans="2:17" ht="15">
      <c r="B7" s="71"/>
      <c r="Q7" s="110" t="s">
        <v>156</v>
      </c>
    </row>
    <row r="8" spans="1:19" s="72" customFormat="1" ht="32.25" customHeight="1">
      <c r="A8" s="675" t="s">
        <v>2</v>
      </c>
      <c r="B8" s="1013" t="s">
        <v>3</v>
      </c>
      <c r="C8" s="1008" t="s">
        <v>503</v>
      </c>
      <c r="D8" s="1008"/>
      <c r="E8" s="1008"/>
      <c r="F8" s="1008"/>
      <c r="G8" s="1008" t="s">
        <v>504</v>
      </c>
      <c r="H8" s="1008"/>
      <c r="I8" s="1008"/>
      <c r="J8" s="1008"/>
      <c r="K8" s="1008" t="s">
        <v>505</v>
      </c>
      <c r="L8" s="1008"/>
      <c r="M8" s="1008"/>
      <c r="N8" s="1008"/>
      <c r="O8" s="1008" t="s">
        <v>506</v>
      </c>
      <c r="P8" s="1008"/>
      <c r="Q8" s="1008"/>
      <c r="R8" s="1013"/>
      <c r="S8" s="1025" t="s">
        <v>182</v>
      </c>
    </row>
    <row r="9" spans="1:19" s="73" customFormat="1" ht="75" customHeight="1">
      <c r="A9" s="675"/>
      <c r="B9" s="1014"/>
      <c r="C9" s="79" t="s">
        <v>179</v>
      </c>
      <c r="D9" s="123" t="s">
        <v>181</v>
      </c>
      <c r="E9" s="79" t="s">
        <v>155</v>
      </c>
      <c r="F9" s="123" t="s">
        <v>180</v>
      </c>
      <c r="G9" s="79" t="s">
        <v>276</v>
      </c>
      <c r="H9" s="123" t="s">
        <v>181</v>
      </c>
      <c r="I9" s="79" t="s">
        <v>155</v>
      </c>
      <c r="J9" s="123" t="s">
        <v>180</v>
      </c>
      <c r="K9" s="79" t="s">
        <v>276</v>
      </c>
      <c r="L9" s="123" t="s">
        <v>181</v>
      </c>
      <c r="M9" s="79" t="s">
        <v>155</v>
      </c>
      <c r="N9" s="123" t="s">
        <v>180</v>
      </c>
      <c r="O9" s="79" t="s">
        <v>276</v>
      </c>
      <c r="P9" s="123" t="s">
        <v>181</v>
      </c>
      <c r="Q9" s="79" t="s">
        <v>155</v>
      </c>
      <c r="R9" s="124" t="s">
        <v>180</v>
      </c>
      <c r="S9" s="1025"/>
    </row>
    <row r="10" spans="1:19" s="73" customFormat="1" ht="15.75" customHeight="1">
      <c r="A10" s="4">
        <v>1</v>
      </c>
      <c r="B10" s="78">
        <v>2</v>
      </c>
      <c r="C10" s="67">
        <v>3</v>
      </c>
      <c r="D10" s="67">
        <v>4</v>
      </c>
      <c r="E10" s="67">
        <v>5</v>
      </c>
      <c r="F10" s="67">
        <v>6</v>
      </c>
      <c r="G10" s="67">
        <v>7</v>
      </c>
      <c r="H10" s="67">
        <v>8</v>
      </c>
      <c r="I10" s="67">
        <v>9</v>
      </c>
      <c r="J10" s="67">
        <v>10</v>
      </c>
      <c r="K10" s="67">
        <v>11</v>
      </c>
      <c r="L10" s="67">
        <v>12</v>
      </c>
      <c r="M10" s="67">
        <v>13</v>
      </c>
      <c r="N10" s="67">
        <v>14</v>
      </c>
      <c r="O10" s="67">
        <v>15</v>
      </c>
      <c r="P10" s="67">
        <v>16</v>
      </c>
      <c r="Q10" s="67">
        <v>17</v>
      </c>
      <c r="R10" s="115">
        <v>18</v>
      </c>
      <c r="S10" s="122">
        <v>19</v>
      </c>
    </row>
    <row r="11" spans="1:19" s="73" customFormat="1" ht="46.5" customHeight="1">
      <c r="A11" s="316">
        <v>1</v>
      </c>
      <c r="B11" s="338" t="s">
        <v>641</v>
      </c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7"/>
      <c r="S11" s="368"/>
    </row>
    <row r="12" spans="1:19" s="73" customFormat="1" ht="42.75" customHeight="1">
      <c r="A12" s="316">
        <v>2</v>
      </c>
      <c r="B12" s="338" t="s">
        <v>642</v>
      </c>
      <c r="C12" s="366"/>
      <c r="D12" s="1026" t="s">
        <v>680</v>
      </c>
      <c r="E12" s="1027"/>
      <c r="F12" s="1027"/>
      <c r="G12" s="1027"/>
      <c r="H12" s="1027"/>
      <c r="I12" s="1027"/>
      <c r="J12" s="1027"/>
      <c r="K12" s="1027"/>
      <c r="L12" s="1027"/>
      <c r="M12" s="1027"/>
      <c r="N12" s="1028"/>
      <c r="O12" s="366"/>
      <c r="P12" s="366"/>
      <c r="Q12" s="366"/>
      <c r="R12" s="367"/>
      <c r="S12" s="368"/>
    </row>
    <row r="13" spans="1:19" s="73" customFormat="1" ht="33" customHeight="1">
      <c r="A13" s="316">
        <v>3</v>
      </c>
      <c r="B13" s="338" t="s">
        <v>643</v>
      </c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7"/>
      <c r="S13" s="368"/>
    </row>
    <row r="14" spans="1:19" s="73" customFormat="1" ht="38.25" customHeight="1">
      <c r="A14" s="316">
        <v>4</v>
      </c>
      <c r="B14" s="338" t="s">
        <v>644</v>
      </c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7"/>
      <c r="S14" s="368"/>
    </row>
    <row r="15" spans="1:19" s="73" customFormat="1" ht="41.25" customHeight="1">
      <c r="A15" s="281" t="s">
        <v>19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</row>
    <row r="16" spans="1:19" s="73" customFormat="1" ht="15.75" customHeight="1">
      <c r="A16" s="282" t="s">
        <v>542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</row>
    <row r="17" spans="1:19" s="73" customFormat="1" ht="15.75" customHeight="1">
      <c r="A17" s="282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</row>
    <row r="18" spans="1:19" ht="15">
      <c r="A18" s="282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</row>
    <row r="19" spans="1:19" ht="15">
      <c r="A19" s="282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</row>
    <row r="20" spans="1:19" ht="15">
      <c r="A20" s="282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</row>
    <row r="21" spans="1:19" ht="15">
      <c r="A21" s="282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</row>
    <row r="22" spans="1:45" s="74" customFormat="1" ht="15">
      <c r="A22" s="282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</row>
    <row r="23" spans="1:19" ht="15">
      <c r="A23" s="282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</row>
    <row r="24" spans="1:19" ht="15">
      <c r="A24" s="282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</row>
    <row r="25" spans="1:19" ht="15">
      <c r="A25" s="13" t="s">
        <v>12</v>
      </c>
      <c r="B25" s="14"/>
      <c r="C25" s="14"/>
      <c r="D25" s="14"/>
      <c r="E25" s="14"/>
      <c r="F25" s="14"/>
      <c r="G25" s="13"/>
      <c r="H25" s="13"/>
      <c r="I25" s="14"/>
      <c r="J25" s="14"/>
      <c r="K25" s="13"/>
      <c r="L25" s="13"/>
      <c r="M25" s="13"/>
      <c r="N25" s="13"/>
      <c r="O25" s="13"/>
      <c r="P25" s="13"/>
      <c r="Q25" s="13"/>
      <c r="R25" s="771" t="s">
        <v>13</v>
      </c>
      <c r="S25" s="771"/>
    </row>
    <row r="26" spans="1:19" ht="15">
      <c r="A26" s="14"/>
      <c r="B26" s="14"/>
      <c r="C26" s="14"/>
      <c r="D26" s="14"/>
      <c r="E26" s="14"/>
      <c r="F26" s="14"/>
      <c r="G26" s="14"/>
      <c r="H26" s="14"/>
      <c r="I26" s="14"/>
      <c r="J26" s="13"/>
      <c r="K26" s="830" t="s">
        <v>14</v>
      </c>
      <c r="L26" s="830"/>
      <c r="M26" s="830"/>
      <c r="N26" s="830"/>
      <c r="O26" s="830"/>
      <c r="P26" s="830"/>
      <c r="Q26" s="830"/>
      <c r="R26" s="830"/>
      <c r="S26" s="830"/>
    </row>
    <row r="27" spans="1:19" ht="15">
      <c r="A27" s="14"/>
      <c r="B27" s="14"/>
      <c r="C27" s="14"/>
      <c r="D27" s="14"/>
      <c r="E27" s="14"/>
      <c r="F27" s="14"/>
      <c r="G27" s="14"/>
      <c r="H27" s="14"/>
      <c r="I27" s="14"/>
      <c r="J27" s="830" t="s">
        <v>89</v>
      </c>
      <c r="K27" s="830"/>
      <c r="L27" s="830"/>
      <c r="M27" s="830"/>
      <c r="N27" s="830"/>
      <c r="O27" s="830"/>
      <c r="P27" s="830"/>
      <c r="Q27" s="830"/>
      <c r="R27" s="830"/>
      <c r="S27" s="830"/>
    </row>
    <row r="28" spans="1:19" ht="15">
      <c r="A28" s="13"/>
      <c r="B28" s="13"/>
      <c r="C28" s="14"/>
      <c r="D28" s="14"/>
      <c r="E28" s="14"/>
      <c r="F28" s="14"/>
      <c r="G28" s="14"/>
      <c r="H28" s="14"/>
      <c r="I28" s="14"/>
      <c r="J28" s="14"/>
      <c r="K28" s="13"/>
      <c r="L28" s="13"/>
      <c r="M28" s="13"/>
      <c r="N28" s="13"/>
      <c r="O28" s="13"/>
      <c r="P28" s="13"/>
      <c r="Q28" s="686" t="s">
        <v>86</v>
      </c>
      <c r="R28" s="686"/>
      <c r="S28" s="686"/>
    </row>
    <row r="29" spans="1:19" s="14" customFormat="1" ht="1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1:19" s="14" customFormat="1" ht="12.75" customHeigh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1:19" s="14" customFormat="1" ht="12.75" customHeight="1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1:19" s="14" customFormat="1" ht="1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</sheetData>
  <sheetProtection/>
  <mergeCells count="15">
    <mergeCell ref="Q28:S28"/>
    <mergeCell ref="J27:S27"/>
    <mergeCell ref="S8:S9"/>
    <mergeCell ref="O8:R8"/>
    <mergeCell ref="D12:N12"/>
    <mergeCell ref="Q1:R1"/>
    <mergeCell ref="B4:T4"/>
    <mergeCell ref="R25:S25"/>
    <mergeCell ref="K26:S26"/>
    <mergeCell ref="G2:M2"/>
    <mergeCell ref="A8:A9"/>
    <mergeCell ref="B8:B9"/>
    <mergeCell ref="C8:F8"/>
    <mergeCell ref="G8:J8"/>
    <mergeCell ref="K8:N8"/>
  </mergeCells>
  <printOptions horizontalCentered="1"/>
  <pageMargins left="0.708661417322835" right="0.708661417322835" top="1.236220472" bottom="0" header="0.31496062992126" footer="0.31496062992126"/>
  <pageSetup fitToHeight="1" fitToWidth="1" horizontalDpi="600" verticalDpi="600" orientation="landscape" paperSize="9" scale="6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2"/>
  <sheetViews>
    <sheetView view="pageBreakPreview" zoomScale="62" zoomScaleSheetLayoutView="62" zoomScalePageLayoutView="0" workbookViewId="0" topLeftCell="A1">
      <selection activeCell="Q14" sqref="Q14"/>
    </sheetView>
  </sheetViews>
  <sheetFormatPr defaultColWidth="9.140625" defaultRowHeight="12.75"/>
  <cols>
    <col min="1" max="1" width="9.140625" style="68" customWidth="1"/>
    <col min="2" max="2" width="11.28125" style="68" customWidth="1"/>
    <col min="3" max="3" width="7.140625" style="68" customWidth="1"/>
    <col min="4" max="4" width="6.8515625" style="68" customWidth="1"/>
    <col min="5" max="5" width="7.421875" style="68" customWidth="1"/>
    <col min="6" max="6" width="9.140625" style="68" customWidth="1"/>
    <col min="7" max="7" width="7.421875" style="68" customWidth="1"/>
    <col min="8" max="9" width="7.00390625" style="68" customWidth="1"/>
    <col min="10" max="10" width="7.140625" style="68" customWidth="1"/>
    <col min="11" max="11" width="6.8515625" style="68" customWidth="1"/>
    <col min="12" max="12" width="9.7109375" style="68" customWidth="1"/>
    <col min="13" max="14" width="6.8515625" style="68" customWidth="1"/>
    <col min="15" max="15" width="7.00390625" style="68" customWidth="1"/>
    <col min="16" max="16" width="7.28125" style="68" customWidth="1"/>
    <col min="17" max="19" width="7.421875" style="68" customWidth="1"/>
    <col min="20" max="20" width="7.8515625" style="68" customWidth="1"/>
    <col min="21" max="21" width="9.7109375" style="68" customWidth="1"/>
    <col min="22" max="22" width="10.140625" style="68" customWidth="1"/>
    <col min="23" max="23" width="9.00390625" style="68" bestFit="1" customWidth="1"/>
    <col min="24" max="24" width="10.7109375" style="68" bestFit="1" customWidth="1"/>
    <col min="25" max="25" width="10.28125" style="68" customWidth="1"/>
    <col min="26" max="26" width="10.140625" style="68" customWidth="1"/>
    <col min="27" max="27" width="7.28125" style="68" customWidth="1"/>
    <col min="28" max="28" width="10.57421875" style="68" customWidth="1"/>
    <col min="29" max="29" width="11.140625" style="68" customWidth="1"/>
    <col min="30" max="30" width="10.7109375" style="68" bestFit="1" customWidth="1"/>
    <col min="31" max="31" width="10.57421875" style="68" bestFit="1" customWidth="1"/>
    <col min="32" max="32" width="6.140625" style="68" bestFit="1" customWidth="1"/>
    <col min="33" max="16384" width="9.140625" style="68" customWidth="1"/>
  </cols>
  <sheetData>
    <row r="1" spans="3:34" s="14" customFormat="1" ht="15.75">
      <c r="C1" s="42"/>
      <c r="D1" s="42"/>
      <c r="E1" s="42"/>
      <c r="F1" s="42"/>
      <c r="G1" s="42"/>
      <c r="H1" s="42"/>
      <c r="I1" s="42"/>
      <c r="J1" s="42"/>
      <c r="K1" s="103" t="s">
        <v>0</v>
      </c>
      <c r="L1" s="103"/>
      <c r="M1" s="103"/>
      <c r="N1" s="42"/>
      <c r="AA1" s="38"/>
      <c r="AB1" s="38"/>
      <c r="AC1" s="38"/>
      <c r="AD1" s="38"/>
      <c r="AE1" s="1032" t="s">
        <v>746</v>
      </c>
      <c r="AF1" s="1032"/>
      <c r="AG1" s="1032"/>
      <c r="AH1" s="1032"/>
    </row>
    <row r="2" spans="5:22" s="14" customFormat="1" ht="20.25">
      <c r="E2" s="767" t="s">
        <v>753</v>
      </c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  <c r="Q2" s="767"/>
      <c r="R2" s="767"/>
      <c r="S2" s="767"/>
      <c r="T2" s="767"/>
      <c r="U2" s="767"/>
      <c r="V2" s="767"/>
    </row>
    <row r="3" spans="10:22" s="14" customFormat="1" ht="20.25"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3:33" ht="15.75">
      <c r="C4" s="685" t="s">
        <v>796</v>
      </c>
      <c r="D4" s="685"/>
      <c r="E4" s="685"/>
      <c r="F4" s="685"/>
      <c r="G4" s="685"/>
      <c r="H4" s="685"/>
      <c r="I4" s="685"/>
      <c r="J4" s="685"/>
      <c r="K4" s="685"/>
      <c r="L4" s="685"/>
      <c r="M4" s="685"/>
      <c r="N4" s="685"/>
      <c r="O4" s="685"/>
      <c r="P4" s="685"/>
      <c r="Q4" s="685"/>
      <c r="R4" s="685"/>
      <c r="S4" s="685"/>
      <c r="T4" s="685"/>
      <c r="U4" s="685"/>
      <c r="V4" s="685"/>
      <c r="W4" s="685"/>
      <c r="X4" s="44"/>
      <c r="Y4" s="44"/>
      <c r="Z4" s="108"/>
      <c r="AA4" s="108"/>
      <c r="AB4" s="108"/>
      <c r="AC4" s="108"/>
      <c r="AD4" s="108"/>
      <c r="AE4" s="108"/>
      <c r="AF4" s="103"/>
      <c r="AG4" s="103"/>
    </row>
    <row r="5" spans="3:33" ht="15">
      <c r="C5" s="69"/>
      <c r="D5" s="69"/>
      <c r="E5" s="69"/>
      <c r="F5" s="69"/>
      <c r="G5" s="69"/>
      <c r="H5" s="69"/>
      <c r="I5" s="69"/>
      <c r="J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</row>
    <row r="6" spans="1:2" ht="15">
      <c r="A6" s="72" t="s">
        <v>652</v>
      </c>
      <c r="B6" s="80"/>
    </row>
    <row r="7" ht="15">
      <c r="B7" s="71"/>
    </row>
    <row r="8" spans="1:32" s="72" customFormat="1" ht="41.25" customHeight="1">
      <c r="A8" s="675" t="s">
        <v>2</v>
      </c>
      <c r="B8" s="1013" t="s">
        <v>3</v>
      </c>
      <c r="C8" s="1008" t="s">
        <v>114</v>
      </c>
      <c r="D8" s="1008"/>
      <c r="E8" s="1008"/>
      <c r="F8" s="1008"/>
      <c r="G8" s="1008"/>
      <c r="H8" s="1008"/>
      <c r="I8" s="1009" t="s">
        <v>697</v>
      </c>
      <c r="J8" s="1010"/>
      <c r="K8" s="1010"/>
      <c r="L8" s="1010"/>
      <c r="M8" s="1010"/>
      <c r="N8" s="1011"/>
      <c r="O8" s="1009" t="s">
        <v>220</v>
      </c>
      <c r="P8" s="1010"/>
      <c r="Q8" s="1010"/>
      <c r="R8" s="1010"/>
      <c r="S8" s="1010"/>
      <c r="T8" s="1011"/>
      <c r="U8" s="1008" t="s">
        <v>113</v>
      </c>
      <c r="V8" s="1008"/>
      <c r="W8" s="1008"/>
      <c r="X8" s="1008"/>
      <c r="Y8" s="1008"/>
      <c r="Z8" s="1008"/>
      <c r="AA8" s="1029" t="s">
        <v>263</v>
      </c>
      <c r="AB8" s="1030"/>
      <c r="AC8" s="1030"/>
      <c r="AD8" s="1030"/>
      <c r="AE8" s="1030"/>
      <c r="AF8" s="1031"/>
    </row>
    <row r="9" spans="1:32" s="73" customFormat="1" ht="61.5" customHeight="1">
      <c r="A9" s="675"/>
      <c r="B9" s="1014"/>
      <c r="C9" s="67" t="s">
        <v>98</v>
      </c>
      <c r="D9" s="67" t="s">
        <v>102</v>
      </c>
      <c r="E9" s="67" t="s">
        <v>103</v>
      </c>
      <c r="F9" s="67" t="s">
        <v>390</v>
      </c>
      <c r="G9" s="67" t="s">
        <v>264</v>
      </c>
      <c r="H9" s="67" t="s">
        <v>19</v>
      </c>
      <c r="I9" s="67" t="s">
        <v>98</v>
      </c>
      <c r="J9" s="67" t="s">
        <v>102</v>
      </c>
      <c r="K9" s="67" t="s">
        <v>103</v>
      </c>
      <c r="L9" s="67" t="s">
        <v>390</v>
      </c>
      <c r="M9" s="67" t="s">
        <v>264</v>
      </c>
      <c r="N9" s="67" t="s">
        <v>19</v>
      </c>
      <c r="O9" s="67" t="s">
        <v>98</v>
      </c>
      <c r="P9" s="67" t="s">
        <v>102</v>
      </c>
      <c r="Q9" s="67" t="s">
        <v>103</v>
      </c>
      <c r="R9" s="67" t="s">
        <v>390</v>
      </c>
      <c r="S9" s="67" t="s">
        <v>264</v>
      </c>
      <c r="T9" s="67" t="s">
        <v>19</v>
      </c>
      <c r="U9" s="67" t="s">
        <v>265</v>
      </c>
      <c r="V9" s="67" t="s">
        <v>266</v>
      </c>
      <c r="W9" s="67" t="s">
        <v>267</v>
      </c>
      <c r="X9" s="67" t="s">
        <v>390</v>
      </c>
      <c r="Y9" s="67" t="s">
        <v>264</v>
      </c>
      <c r="Z9" s="67" t="s">
        <v>93</v>
      </c>
      <c r="AA9" s="67" t="s">
        <v>98</v>
      </c>
      <c r="AB9" s="67" t="s">
        <v>102</v>
      </c>
      <c r="AC9" s="67" t="s">
        <v>267</v>
      </c>
      <c r="AD9" s="67" t="s">
        <v>390</v>
      </c>
      <c r="AE9" s="67" t="s">
        <v>264</v>
      </c>
      <c r="AF9" s="67" t="s">
        <v>19</v>
      </c>
    </row>
    <row r="10" spans="1:32" s="145" customFormat="1" ht="15.75" customHeight="1">
      <c r="A10" s="60">
        <v>1</v>
      </c>
      <c r="B10" s="143">
        <v>2</v>
      </c>
      <c r="C10" s="143">
        <v>3</v>
      </c>
      <c r="D10" s="144">
        <v>4</v>
      </c>
      <c r="E10" s="144">
        <v>5</v>
      </c>
      <c r="F10" s="144">
        <v>6</v>
      </c>
      <c r="G10" s="144">
        <v>7</v>
      </c>
      <c r="H10" s="144">
        <v>9</v>
      </c>
      <c r="I10" s="144">
        <v>10</v>
      </c>
      <c r="J10" s="144">
        <v>11</v>
      </c>
      <c r="K10" s="144">
        <v>12</v>
      </c>
      <c r="L10" s="144">
        <v>13</v>
      </c>
      <c r="M10" s="144">
        <v>14</v>
      </c>
      <c r="N10" s="144">
        <v>16</v>
      </c>
      <c r="O10" s="144">
        <v>17</v>
      </c>
      <c r="P10" s="144">
        <v>18</v>
      </c>
      <c r="Q10" s="144">
        <v>19</v>
      </c>
      <c r="R10" s="144">
        <v>20</v>
      </c>
      <c r="S10" s="144">
        <v>21</v>
      </c>
      <c r="T10" s="144">
        <v>23</v>
      </c>
      <c r="U10" s="144">
        <v>24</v>
      </c>
      <c r="V10" s="144">
        <v>25</v>
      </c>
      <c r="W10" s="144">
        <v>26</v>
      </c>
      <c r="X10" s="144">
        <v>27</v>
      </c>
      <c r="Y10" s="144">
        <v>28</v>
      </c>
      <c r="Z10" s="144">
        <v>30</v>
      </c>
      <c r="AA10" s="144">
        <v>31</v>
      </c>
      <c r="AB10" s="144">
        <v>32</v>
      </c>
      <c r="AC10" s="144">
        <v>33</v>
      </c>
      <c r="AD10" s="144">
        <v>34</v>
      </c>
      <c r="AE10" s="144">
        <v>35</v>
      </c>
      <c r="AF10" s="144">
        <v>37</v>
      </c>
    </row>
    <row r="11" spans="1:32" ht="47.25" customHeight="1">
      <c r="A11" s="341">
        <v>1</v>
      </c>
      <c r="B11" s="342" t="s">
        <v>641</v>
      </c>
      <c r="C11" s="630">
        <v>231</v>
      </c>
      <c r="D11" s="630">
        <v>42</v>
      </c>
      <c r="E11" s="630">
        <v>0</v>
      </c>
      <c r="F11" s="630">
        <v>0</v>
      </c>
      <c r="G11" s="630">
        <v>0</v>
      </c>
      <c r="H11" s="630">
        <f>SUM(C11:G11)</f>
        <v>273</v>
      </c>
      <c r="I11" s="630">
        <v>232</v>
      </c>
      <c r="J11" s="630">
        <v>43</v>
      </c>
      <c r="K11" s="630">
        <v>0</v>
      </c>
      <c r="L11" s="630">
        <v>0</v>
      </c>
      <c r="M11" s="630">
        <v>0</v>
      </c>
      <c r="N11" s="630">
        <f>SUM(I11:M11)</f>
        <v>275</v>
      </c>
      <c r="O11" s="630">
        <v>0</v>
      </c>
      <c r="P11" s="630">
        <v>0</v>
      </c>
      <c r="Q11" s="630">
        <v>0</v>
      </c>
      <c r="R11" s="630">
        <v>0</v>
      </c>
      <c r="S11" s="630">
        <v>0</v>
      </c>
      <c r="T11" s="630">
        <f>SUM(O11:S11)</f>
        <v>0</v>
      </c>
      <c r="U11" s="630">
        <f aca="true" t="shared" si="0" ref="U11:Z11">SUM(P11:T11)</f>
        <v>0</v>
      </c>
      <c r="V11" s="630">
        <f t="shared" si="0"/>
        <v>0</v>
      </c>
      <c r="W11" s="630">
        <f t="shared" si="0"/>
        <v>0</v>
      </c>
      <c r="X11" s="630">
        <f t="shared" si="0"/>
        <v>0</v>
      </c>
      <c r="Y11" s="630">
        <f t="shared" si="0"/>
        <v>0</v>
      </c>
      <c r="Z11" s="630">
        <f t="shared" si="0"/>
        <v>0</v>
      </c>
      <c r="AA11" s="630">
        <v>42</v>
      </c>
      <c r="AB11" s="630">
        <v>0</v>
      </c>
      <c r="AC11" s="630">
        <v>0</v>
      </c>
      <c r="AD11" s="630">
        <v>0</v>
      </c>
      <c r="AE11" s="630">
        <v>0</v>
      </c>
      <c r="AF11" s="630">
        <v>156</v>
      </c>
    </row>
    <row r="12" spans="1:32" ht="43.5" customHeight="1">
      <c r="A12" s="341">
        <v>2</v>
      </c>
      <c r="B12" s="343" t="s">
        <v>642</v>
      </c>
      <c r="C12" s="630">
        <v>225</v>
      </c>
      <c r="D12" s="630">
        <v>15</v>
      </c>
      <c r="E12" s="630">
        <v>0</v>
      </c>
      <c r="F12" s="630">
        <v>0</v>
      </c>
      <c r="G12" s="630">
        <v>0</v>
      </c>
      <c r="H12" s="630">
        <f>SUM(C12:G12)</f>
        <v>240</v>
      </c>
      <c r="I12" s="630">
        <v>227</v>
      </c>
      <c r="J12" s="630">
        <v>15</v>
      </c>
      <c r="K12" s="630">
        <v>0</v>
      </c>
      <c r="L12" s="630">
        <v>0</v>
      </c>
      <c r="M12" s="630">
        <v>0</v>
      </c>
      <c r="N12" s="630">
        <f>SUM(I12:M12)</f>
        <v>242</v>
      </c>
      <c r="O12" s="630">
        <v>0</v>
      </c>
      <c r="P12" s="630">
        <v>0</v>
      </c>
      <c r="Q12" s="630">
        <v>0</v>
      </c>
      <c r="R12" s="630">
        <v>0</v>
      </c>
      <c r="S12" s="630">
        <v>0</v>
      </c>
      <c r="T12" s="630">
        <f>SUM(O12:S12)</f>
        <v>0</v>
      </c>
      <c r="U12" s="630">
        <f aca="true" t="shared" si="1" ref="U12:Y15">SUM(P12:T12)</f>
        <v>0</v>
      </c>
      <c r="V12" s="630">
        <f t="shared" si="1"/>
        <v>0</v>
      </c>
      <c r="W12" s="630">
        <f t="shared" si="1"/>
        <v>0</v>
      </c>
      <c r="X12" s="630">
        <f t="shared" si="1"/>
        <v>0</v>
      </c>
      <c r="Y12" s="630">
        <f t="shared" si="1"/>
        <v>0</v>
      </c>
      <c r="Z12" s="630">
        <f>SUM(U12:Y12)</f>
        <v>0</v>
      </c>
      <c r="AA12" s="630">
        <v>25</v>
      </c>
      <c r="AB12" s="630">
        <v>0</v>
      </c>
      <c r="AC12" s="630">
        <v>0</v>
      </c>
      <c r="AD12" s="630">
        <v>0</v>
      </c>
      <c r="AE12" s="630">
        <v>0</v>
      </c>
      <c r="AF12" s="630">
        <v>110</v>
      </c>
    </row>
    <row r="13" spans="1:32" ht="39.75" customHeight="1">
      <c r="A13" s="341">
        <v>3</v>
      </c>
      <c r="B13" s="343" t="s">
        <v>643</v>
      </c>
      <c r="C13" s="630">
        <v>76</v>
      </c>
      <c r="D13" s="630">
        <v>18</v>
      </c>
      <c r="E13" s="630">
        <v>0</v>
      </c>
      <c r="F13" s="630">
        <v>0</v>
      </c>
      <c r="G13" s="630">
        <v>0</v>
      </c>
      <c r="H13" s="630">
        <f>SUM(C13:G13)</f>
        <v>94</v>
      </c>
      <c r="I13" s="630">
        <v>84</v>
      </c>
      <c r="J13" s="630">
        <v>18</v>
      </c>
      <c r="K13" s="630">
        <v>0</v>
      </c>
      <c r="L13" s="630">
        <v>0</v>
      </c>
      <c r="M13" s="630">
        <v>0</v>
      </c>
      <c r="N13" s="630">
        <f>SUM(I13:M13)</f>
        <v>102</v>
      </c>
      <c r="O13" s="630">
        <v>0</v>
      </c>
      <c r="P13" s="630">
        <v>0</v>
      </c>
      <c r="Q13" s="630">
        <v>0</v>
      </c>
      <c r="R13" s="630">
        <v>0</v>
      </c>
      <c r="S13" s="630">
        <v>0</v>
      </c>
      <c r="T13" s="630">
        <f>SUM(O13:S13)</f>
        <v>0</v>
      </c>
      <c r="U13" s="630">
        <f t="shared" si="1"/>
        <v>0</v>
      </c>
      <c r="V13" s="630">
        <f t="shared" si="1"/>
        <v>0</v>
      </c>
      <c r="W13" s="630">
        <f t="shared" si="1"/>
        <v>0</v>
      </c>
      <c r="X13" s="630">
        <f t="shared" si="1"/>
        <v>0</v>
      </c>
      <c r="Y13" s="630">
        <f t="shared" si="1"/>
        <v>0</v>
      </c>
      <c r="Z13" s="630">
        <f>SUM(U13:Y13)</f>
        <v>0</v>
      </c>
      <c r="AA13" s="630">
        <v>13</v>
      </c>
      <c r="AB13" s="630">
        <v>0</v>
      </c>
      <c r="AC13" s="630">
        <v>0</v>
      </c>
      <c r="AD13" s="630">
        <v>0</v>
      </c>
      <c r="AE13" s="630">
        <v>0</v>
      </c>
      <c r="AF13" s="630">
        <v>67</v>
      </c>
    </row>
    <row r="14" spans="1:32" ht="42" customHeight="1">
      <c r="A14" s="341">
        <v>4</v>
      </c>
      <c r="B14" s="343" t="s">
        <v>644</v>
      </c>
      <c r="C14" s="630">
        <v>228</v>
      </c>
      <c r="D14" s="630">
        <v>31</v>
      </c>
      <c r="E14" s="630">
        <v>0</v>
      </c>
      <c r="F14" s="630">
        <v>0</v>
      </c>
      <c r="G14" s="630">
        <v>0</v>
      </c>
      <c r="H14" s="630">
        <f>SUM(C14:G14)</f>
        <v>259</v>
      </c>
      <c r="I14" s="630">
        <v>229</v>
      </c>
      <c r="J14" s="630">
        <v>31</v>
      </c>
      <c r="K14" s="630">
        <v>0</v>
      </c>
      <c r="L14" s="630">
        <v>0</v>
      </c>
      <c r="M14" s="630">
        <v>0</v>
      </c>
      <c r="N14" s="630">
        <f>SUM(I14:M14)</f>
        <v>260</v>
      </c>
      <c r="O14" s="630">
        <v>0</v>
      </c>
      <c r="P14" s="630">
        <v>0</v>
      </c>
      <c r="Q14" s="630">
        <v>0</v>
      </c>
      <c r="R14" s="630">
        <v>0</v>
      </c>
      <c r="S14" s="630">
        <v>0</v>
      </c>
      <c r="T14" s="630">
        <f>SUM(O14:S14)</f>
        <v>0</v>
      </c>
      <c r="U14" s="630">
        <f t="shared" si="1"/>
        <v>0</v>
      </c>
      <c r="V14" s="630">
        <f t="shared" si="1"/>
        <v>0</v>
      </c>
      <c r="W14" s="630">
        <f t="shared" si="1"/>
        <v>0</v>
      </c>
      <c r="X14" s="630">
        <f t="shared" si="1"/>
        <v>0</v>
      </c>
      <c r="Y14" s="630">
        <f t="shared" si="1"/>
        <v>0</v>
      </c>
      <c r="Z14" s="630">
        <f>SUM(U14:Y14)</f>
        <v>0</v>
      </c>
      <c r="AA14" s="630">
        <v>17</v>
      </c>
      <c r="AB14" s="630">
        <v>0</v>
      </c>
      <c r="AC14" s="630">
        <v>0</v>
      </c>
      <c r="AD14" s="630">
        <v>0</v>
      </c>
      <c r="AE14" s="630">
        <v>0</v>
      </c>
      <c r="AF14" s="630">
        <v>110</v>
      </c>
    </row>
    <row r="15" spans="1:32" ht="58.5" customHeight="1">
      <c r="A15" s="344" t="s">
        <v>19</v>
      </c>
      <c r="B15" s="363"/>
      <c r="C15" s="631">
        <f>SUM(C11:C14)</f>
        <v>760</v>
      </c>
      <c r="D15" s="631">
        <f>SUM(D11:D14)</f>
        <v>106</v>
      </c>
      <c r="E15" s="631">
        <f>SUM(E11:E14)</f>
        <v>0</v>
      </c>
      <c r="F15" s="631">
        <f>SUM(F11:F14)</f>
        <v>0</v>
      </c>
      <c r="G15" s="631">
        <f>SUM(G11:G14)</f>
        <v>0</v>
      </c>
      <c r="H15" s="631">
        <f>SUM(C15:G15)</f>
        <v>866</v>
      </c>
      <c r="I15" s="631">
        <f>SUM(I11:I14)</f>
        <v>772</v>
      </c>
      <c r="J15" s="631">
        <f>SUM(J11:J14)</f>
        <v>107</v>
      </c>
      <c r="K15" s="631">
        <f>SUM(K11:K14)</f>
        <v>0</v>
      </c>
      <c r="L15" s="631">
        <f>SUM(L11:L14)</f>
        <v>0</v>
      </c>
      <c r="M15" s="631">
        <f>SUM(M11:M14)</f>
        <v>0</v>
      </c>
      <c r="N15" s="631">
        <f>SUM(I15:M15)</f>
        <v>879</v>
      </c>
      <c r="O15" s="631">
        <f>SUM(O11:O14)</f>
        <v>0</v>
      </c>
      <c r="P15" s="631">
        <f>SUM(P11:P14)</f>
        <v>0</v>
      </c>
      <c r="Q15" s="631">
        <f>SUM(Q11:Q14)</f>
        <v>0</v>
      </c>
      <c r="R15" s="631">
        <f>SUM(R11:R14)</f>
        <v>0</v>
      </c>
      <c r="S15" s="631">
        <f>SUM(S11:S14)</f>
        <v>0</v>
      </c>
      <c r="T15" s="631">
        <f>SUM(O15:S15)</f>
        <v>0</v>
      </c>
      <c r="U15" s="631">
        <f t="shared" si="1"/>
        <v>0</v>
      </c>
      <c r="V15" s="631">
        <f t="shared" si="1"/>
        <v>0</v>
      </c>
      <c r="W15" s="631">
        <f t="shared" si="1"/>
        <v>0</v>
      </c>
      <c r="X15" s="631">
        <f t="shared" si="1"/>
        <v>0</v>
      </c>
      <c r="Y15" s="631">
        <f t="shared" si="1"/>
        <v>0</v>
      </c>
      <c r="Z15" s="631">
        <f>SUM(U15:Y15)</f>
        <v>0</v>
      </c>
      <c r="AA15" s="631">
        <f>SUM(AA11:AA14)</f>
        <v>97</v>
      </c>
      <c r="AB15" s="631">
        <v>0</v>
      </c>
      <c r="AC15" s="631">
        <v>0</v>
      </c>
      <c r="AD15" s="631">
        <v>0</v>
      </c>
      <c r="AE15" s="631">
        <v>0</v>
      </c>
      <c r="AF15" s="631">
        <f>SUM(AF11:AF14)</f>
        <v>443</v>
      </c>
    </row>
    <row r="16" spans="1:32" ht="15">
      <c r="A16" s="303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</row>
    <row r="17" spans="1:32" ht="15">
      <c r="A17" s="303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</row>
    <row r="18" spans="1:32" ht="15">
      <c r="A18" s="303"/>
      <c r="B18" s="75"/>
      <c r="C18" s="75"/>
      <c r="D18" s="75"/>
      <c r="E18" s="75"/>
      <c r="F18" s="75"/>
      <c r="G18" s="75"/>
      <c r="H18" s="75"/>
      <c r="I18" s="75"/>
      <c r="J18" s="282" t="s">
        <v>844</v>
      </c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629"/>
      <c r="Z18" s="75"/>
      <c r="AA18" s="75"/>
      <c r="AB18" s="75"/>
      <c r="AC18" s="75"/>
      <c r="AD18" s="75"/>
      <c r="AE18" s="75"/>
      <c r="AF18" s="75"/>
    </row>
    <row r="19" spans="1:32" ht="15">
      <c r="A19" s="303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</row>
    <row r="20" spans="1:32" ht="15">
      <c r="A20" s="303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</row>
    <row r="21" spans="1:32" ht="15">
      <c r="A21" s="303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</row>
    <row r="22" spans="1:32" ht="15">
      <c r="A22" s="303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</row>
    <row r="23" spans="1:32" ht="15">
      <c r="A23" s="303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</row>
    <row r="24" spans="1:32" ht="15">
      <c r="A24" s="303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</row>
    <row r="25" spans="1:58" s="74" customFormat="1" ht="15">
      <c r="A25" s="303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</row>
    <row r="27" spans="1:32" ht="15">
      <c r="A27" s="13" t="s">
        <v>12</v>
      </c>
      <c r="B27" s="14"/>
      <c r="C27" s="14"/>
      <c r="D27" s="14"/>
      <c r="E27" s="14"/>
      <c r="F27" s="14"/>
      <c r="G27" s="14"/>
      <c r="H27" s="14"/>
      <c r="I27" s="13"/>
      <c r="J27" s="13"/>
      <c r="K27" s="14"/>
      <c r="L27" s="14"/>
      <c r="M27" s="14"/>
      <c r="N27" s="14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771" t="s">
        <v>13</v>
      </c>
      <c r="AA27" s="771"/>
      <c r="AB27" s="771"/>
      <c r="AC27" s="771"/>
      <c r="AD27" s="771"/>
      <c r="AE27" s="771"/>
      <c r="AF27" s="771"/>
    </row>
    <row r="28" spans="1:32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3"/>
      <c r="O28" s="830" t="s">
        <v>14</v>
      </c>
      <c r="P28" s="830"/>
      <c r="Q28" s="830"/>
      <c r="R28" s="830"/>
      <c r="S28" s="830"/>
      <c r="T28" s="830"/>
      <c r="U28" s="830"/>
      <c r="V28" s="830"/>
      <c r="W28" s="830"/>
      <c r="X28" s="830"/>
      <c r="Y28" s="830"/>
      <c r="Z28" s="830"/>
      <c r="AA28" s="830"/>
      <c r="AB28" s="830"/>
      <c r="AC28" s="830"/>
      <c r="AD28" s="830"/>
      <c r="AE28" s="830"/>
      <c r="AF28" s="830"/>
    </row>
    <row r="29" spans="14:32" s="14" customFormat="1" ht="12.75">
      <c r="N29" s="830" t="s">
        <v>89</v>
      </c>
      <c r="O29" s="830"/>
      <c r="P29" s="830"/>
      <c r="Q29" s="830"/>
      <c r="R29" s="830"/>
      <c r="S29" s="830"/>
      <c r="T29" s="830"/>
      <c r="U29" s="830"/>
      <c r="V29" s="830"/>
      <c r="W29" s="830"/>
      <c r="X29" s="830"/>
      <c r="Y29" s="830"/>
      <c r="Z29" s="830"/>
      <c r="AA29" s="830"/>
      <c r="AB29" s="830"/>
      <c r="AC29" s="830"/>
      <c r="AD29" s="830"/>
      <c r="AE29" s="830"/>
      <c r="AF29" s="830"/>
    </row>
    <row r="30" spans="1:32" s="14" customFormat="1" ht="12.75" customHeight="1">
      <c r="A30" s="13"/>
      <c r="B30" s="13"/>
      <c r="O30" s="13"/>
      <c r="P30" s="13"/>
      <c r="Q30" s="13"/>
      <c r="R30" s="13"/>
      <c r="S30" s="13"/>
      <c r="T30" s="13"/>
      <c r="U30" s="13"/>
      <c r="V30" s="13"/>
      <c r="W30" s="686" t="s">
        <v>86</v>
      </c>
      <c r="X30" s="686"/>
      <c r="Y30" s="686"/>
      <c r="Z30" s="686"/>
      <c r="AA30" s="686"/>
      <c r="AB30" s="686"/>
      <c r="AC30" s="686"/>
      <c r="AD30" s="686"/>
      <c r="AE30" s="686"/>
      <c r="AF30" s="686"/>
    </row>
    <row r="31" spans="1:32" s="14" customFormat="1" ht="12.75" customHeight="1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</row>
    <row r="32" spans="1:32" s="14" customFormat="1" ht="1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</row>
  </sheetData>
  <sheetProtection/>
  <mergeCells count="14">
    <mergeCell ref="AE1:AH1"/>
    <mergeCell ref="Z27:AF27"/>
    <mergeCell ref="O28:AF28"/>
    <mergeCell ref="N29:AF29"/>
    <mergeCell ref="O8:T8"/>
    <mergeCell ref="C4:W4"/>
    <mergeCell ref="E2:V2"/>
    <mergeCell ref="W30:AF30"/>
    <mergeCell ref="AA8:AF8"/>
    <mergeCell ref="A8:A9"/>
    <mergeCell ref="B8:B9"/>
    <mergeCell ref="C8:H8"/>
    <mergeCell ref="I8:N8"/>
    <mergeCell ref="U8:Z8"/>
  </mergeCells>
  <printOptions horizontalCentered="1"/>
  <pageMargins left="0.708661417322835" right="0.708661417322835" top="1.486220472" bottom="0" header="0.31496062992126" footer="0.31496062992126"/>
  <pageSetup fitToHeight="1" fitToWidth="1" horizontalDpi="600" verticalDpi="600" orientation="landscape" paperSize="9" scale="4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view="pageBreakPreview" zoomScale="76" zoomScaleSheetLayoutView="76" zoomScalePageLayoutView="0" workbookViewId="0" topLeftCell="A3">
      <selection activeCell="T11" sqref="T11"/>
    </sheetView>
  </sheetViews>
  <sheetFormatPr defaultColWidth="8.8515625" defaultRowHeight="12.75"/>
  <cols>
    <col min="1" max="1" width="8.140625" style="66" customWidth="1"/>
    <col min="2" max="2" width="12.57421875" style="66" customWidth="1"/>
    <col min="3" max="3" width="12.140625" style="66" customWidth="1"/>
    <col min="4" max="4" width="11.7109375" style="66" customWidth="1"/>
    <col min="5" max="5" width="11.28125" style="66" customWidth="1"/>
    <col min="6" max="6" width="17.140625" style="66" customWidth="1"/>
    <col min="7" max="7" width="15.140625" style="66" customWidth="1"/>
    <col min="8" max="8" width="14.421875" style="66" customWidth="1"/>
    <col min="9" max="9" width="13.7109375" style="66" customWidth="1"/>
    <col min="10" max="10" width="16.00390625" style="66" customWidth="1"/>
    <col min="11" max="11" width="13.421875" style="66" customWidth="1"/>
    <col min="12" max="12" width="16.28125" style="66" customWidth="1"/>
    <col min="13" max="16384" width="8.8515625" style="66" customWidth="1"/>
  </cols>
  <sheetData>
    <row r="1" spans="2:12" ht="15">
      <c r="B1" s="14"/>
      <c r="C1" s="14"/>
      <c r="D1" s="14"/>
      <c r="E1" s="14"/>
      <c r="F1" s="1"/>
      <c r="G1" s="1"/>
      <c r="H1" s="14"/>
      <c r="J1" s="38"/>
      <c r="K1" s="828" t="s">
        <v>747</v>
      </c>
      <c r="L1" s="828"/>
    </row>
    <row r="2" spans="2:12" ht="15.75">
      <c r="B2" s="683" t="s">
        <v>0</v>
      </c>
      <c r="C2" s="683"/>
      <c r="D2" s="683"/>
      <c r="E2" s="683"/>
      <c r="F2" s="683"/>
      <c r="G2" s="683"/>
      <c r="H2" s="683"/>
      <c r="I2" s="683"/>
      <c r="J2" s="683"/>
      <c r="K2" s="683"/>
      <c r="L2" s="683"/>
    </row>
    <row r="3" spans="2:11" ht="20.25">
      <c r="B3" s="767" t="s">
        <v>753</v>
      </c>
      <c r="C3" s="767"/>
      <c r="D3" s="767"/>
      <c r="E3" s="767"/>
      <c r="F3" s="767"/>
      <c r="G3" s="767"/>
      <c r="H3" s="767"/>
      <c r="I3" s="767"/>
      <c r="J3" s="767"/>
      <c r="K3" s="767"/>
    </row>
    <row r="4" spans="2:10" ht="20.25">
      <c r="B4" s="118"/>
      <c r="C4" s="118"/>
      <c r="D4" s="118"/>
      <c r="E4" s="118"/>
      <c r="F4" s="118"/>
      <c r="G4" s="118"/>
      <c r="H4" s="118"/>
      <c r="I4" s="118"/>
      <c r="J4" s="118"/>
    </row>
    <row r="5" spans="2:12" ht="15" customHeight="1">
      <c r="B5" s="1038" t="s">
        <v>797</v>
      </c>
      <c r="C5" s="1038"/>
      <c r="D5" s="1038"/>
      <c r="E5" s="1038"/>
      <c r="F5" s="1038"/>
      <c r="G5" s="1038"/>
      <c r="H5" s="1038"/>
      <c r="I5" s="1038"/>
      <c r="J5" s="1038"/>
      <c r="K5" s="1038"/>
      <c r="L5" s="1038"/>
    </row>
    <row r="6" spans="1:3" ht="14.25">
      <c r="A6" s="686" t="s">
        <v>652</v>
      </c>
      <c r="B6" s="686"/>
      <c r="C6" s="30"/>
    </row>
    <row r="7" spans="1:12" ht="15" customHeight="1">
      <c r="A7" s="1043" t="s">
        <v>115</v>
      </c>
      <c r="B7" s="1046" t="s">
        <v>3</v>
      </c>
      <c r="C7" s="1053" t="s">
        <v>27</v>
      </c>
      <c r="D7" s="1053"/>
      <c r="E7" s="1053"/>
      <c r="F7" s="1053"/>
      <c r="G7" s="1035" t="s">
        <v>28</v>
      </c>
      <c r="H7" s="1036"/>
      <c r="I7" s="1036"/>
      <c r="J7" s="1037"/>
      <c r="K7" s="1046" t="s">
        <v>422</v>
      </c>
      <c r="L7" s="1039" t="s">
        <v>127</v>
      </c>
    </row>
    <row r="8" spans="1:12" ht="30.75" customHeight="1">
      <c r="A8" s="1044"/>
      <c r="B8" s="1047"/>
      <c r="C8" s="1039" t="s">
        <v>277</v>
      </c>
      <c r="D8" s="1046" t="s">
        <v>488</v>
      </c>
      <c r="E8" s="1049" t="s">
        <v>101</v>
      </c>
      <c r="F8" s="1050"/>
      <c r="G8" s="1048" t="s">
        <v>277</v>
      </c>
      <c r="H8" s="1039" t="s">
        <v>488</v>
      </c>
      <c r="I8" s="1051" t="s">
        <v>101</v>
      </c>
      <c r="J8" s="1052"/>
      <c r="K8" s="1047"/>
      <c r="L8" s="1039"/>
    </row>
    <row r="9" spans="1:15" ht="78.75" customHeight="1">
      <c r="A9" s="1045"/>
      <c r="B9" s="1048"/>
      <c r="C9" s="1039"/>
      <c r="D9" s="1048"/>
      <c r="E9" s="339" t="s">
        <v>804</v>
      </c>
      <c r="F9" s="339" t="s">
        <v>489</v>
      </c>
      <c r="G9" s="1039"/>
      <c r="H9" s="1039"/>
      <c r="I9" s="339" t="s">
        <v>804</v>
      </c>
      <c r="J9" s="339" t="s">
        <v>489</v>
      </c>
      <c r="K9" s="1048"/>
      <c r="L9" s="1039"/>
      <c r="M9" s="105"/>
      <c r="N9" s="105"/>
      <c r="O9" s="105"/>
    </row>
    <row r="10" spans="1:15" ht="14.25">
      <c r="A10" s="147">
        <v>1</v>
      </c>
      <c r="B10" s="146">
        <v>2</v>
      </c>
      <c r="C10" s="147">
        <v>3</v>
      </c>
      <c r="D10" s="146">
        <v>4</v>
      </c>
      <c r="E10" s="147">
        <v>5</v>
      </c>
      <c r="F10" s="146">
        <v>6</v>
      </c>
      <c r="G10" s="147">
        <v>7</v>
      </c>
      <c r="H10" s="146">
        <v>8</v>
      </c>
      <c r="I10" s="147">
        <v>9</v>
      </c>
      <c r="J10" s="146">
        <v>10</v>
      </c>
      <c r="K10" s="147">
        <v>11</v>
      </c>
      <c r="L10" s="146">
        <v>12</v>
      </c>
      <c r="M10" s="105"/>
      <c r="N10" s="105"/>
      <c r="O10" s="105"/>
    </row>
    <row r="11" spans="1:22" s="104" customFormat="1" ht="39.75" customHeight="1">
      <c r="A11" s="345">
        <v>1</v>
      </c>
      <c r="B11" s="346" t="s">
        <v>641</v>
      </c>
      <c r="C11" s="149">
        <v>15244</v>
      </c>
      <c r="D11" s="149">
        <v>474</v>
      </c>
      <c r="E11" s="149">
        <v>472</v>
      </c>
      <c r="F11" s="529">
        <v>0</v>
      </c>
      <c r="G11" s="312">
        <v>12878</v>
      </c>
      <c r="H11" s="149">
        <v>229</v>
      </c>
      <c r="I11" s="149">
        <v>229</v>
      </c>
      <c r="J11" s="530">
        <v>0</v>
      </c>
      <c r="K11" s="532">
        <f>D11+H11</f>
        <v>703</v>
      </c>
      <c r="L11" s="531">
        <f>K11*10*0.009</f>
        <v>63.269999999999996</v>
      </c>
      <c r="M11" s="105"/>
      <c r="N11" s="105"/>
      <c r="O11" s="105"/>
      <c r="P11" s="105"/>
      <c r="Q11" s="105"/>
      <c r="R11" s="105"/>
      <c r="S11" s="105"/>
      <c r="T11" s="105"/>
      <c r="U11" s="105"/>
      <c r="V11" s="105"/>
    </row>
    <row r="12" spans="1:15" ht="48.75" customHeight="1">
      <c r="A12" s="345">
        <v>2</v>
      </c>
      <c r="B12" s="346" t="s">
        <v>642</v>
      </c>
      <c r="C12" s="149">
        <v>8567</v>
      </c>
      <c r="D12" s="149">
        <v>233</v>
      </c>
      <c r="E12" s="149">
        <v>218</v>
      </c>
      <c r="F12" s="529">
        <v>0</v>
      </c>
      <c r="G12" s="312">
        <v>8004</v>
      </c>
      <c r="H12" s="149">
        <v>206</v>
      </c>
      <c r="I12" s="149">
        <v>206</v>
      </c>
      <c r="J12" s="530">
        <v>0</v>
      </c>
      <c r="K12" s="532">
        <f>D12+H12</f>
        <v>439</v>
      </c>
      <c r="L12" s="531">
        <f>K12*10*0.009</f>
        <v>39.51</v>
      </c>
      <c r="M12" s="105"/>
      <c r="N12" s="105"/>
      <c r="O12" s="105"/>
    </row>
    <row r="13" spans="1:15" ht="41.25" customHeight="1">
      <c r="A13" s="345">
        <v>3</v>
      </c>
      <c r="B13" s="345" t="s">
        <v>643</v>
      </c>
      <c r="C13" s="149">
        <v>2576</v>
      </c>
      <c r="D13" s="149">
        <v>94</v>
      </c>
      <c r="E13" s="149">
        <v>67</v>
      </c>
      <c r="F13" s="531">
        <v>0</v>
      </c>
      <c r="G13" s="312">
        <v>1858</v>
      </c>
      <c r="H13" s="149">
        <v>83</v>
      </c>
      <c r="I13" s="149">
        <v>83</v>
      </c>
      <c r="J13" s="530">
        <v>0</v>
      </c>
      <c r="K13" s="532">
        <f>D13+H13</f>
        <v>177</v>
      </c>
      <c r="L13" s="532">
        <f>K13*10*0.009</f>
        <v>15.929999999999998</v>
      </c>
      <c r="M13" s="105"/>
      <c r="N13" s="105"/>
      <c r="O13" s="105"/>
    </row>
    <row r="14" spans="1:12" ht="47.25" customHeight="1">
      <c r="A14" s="345">
        <v>4</v>
      </c>
      <c r="B14" s="345" t="s">
        <v>644</v>
      </c>
      <c r="C14" s="149">
        <v>9593</v>
      </c>
      <c r="D14" s="149">
        <v>393</v>
      </c>
      <c r="E14" s="149">
        <v>392</v>
      </c>
      <c r="F14" s="531">
        <v>0</v>
      </c>
      <c r="G14" s="312">
        <v>7937</v>
      </c>
      <c r="H14" s="149">
        <v>179</v>
      </c>
      <c r="I14" s="149">
        <v>179</v>
      </c>
      <c r="J14" s="530">
        <v>0</v>
      </c>
      <c r="K14" s="532">
        <f>D14+H14</f>
        <v>572</v>
      </c>
      <c r="L14" s="531">
        <f>K14*10*0.009</f>
        <v>51.48</v>
      </c>
    </row>
    <row r="15" spans="1:14" ht="42.75" customHeight="1">
      <c r="A15" s="1033" t="s">
        <v>19</v>
      </c>
      <c r="B15" s="1034"/>
      <c r="C15" s="159">
        <v>35980</v>
      </c>
      <c r="D15" s="533">
        <v>1194</v>
      </c>
      <c r="E15" s="159">
        <v>1149</v>
      </c>
      <c r="F15" s="533">
        <v>0</v>
      </c>
      <c r="G15" s="311">
        <v>30677</v>
      </c>
      <c r="H15" s="159">
        <v>697</v>
      </c>
      <c r="I15" s="159">
        <v>697</v>
      </c>
      <c r="J15" s="530">
        <v>0</v>
      </c>
      <c r="K15" s="532">
        <f>SUM(K11:K14)</f>
        <v>1891</v>
      </c>
      <c r="L15" s="533">
        <f>SUM(L11:L14)</f>
        <v>170.19</v>
      </c>
      <c r="N15" s="66" t="s">
        <v>11</v>
      </c>
    </row>
    <row r="16" spans="1:12" ht="14.25">
      <c r="A16" s="1040" t="s">
        <v>128</v>
      </c>
      <c r="B16" s="1041"/>
      <c r="C16" s="1041"/>
      <c r="D16" s="1041"/>
      <c r="E16" s="1041"/>
      <c r="F16" s="1041"/>
      <c r="G16" s="1041"/>
      <c r="H16" s="1041"/>
      <c r="I16" s="1041"/>
      <c r="J16" s="1041"/>
      <c r="K16" s="1042"/>
      <c r="L16" s="1042"/>
    </row>
    <row r="17" spans="1:12" ht="15">
      <c r="A17" s="298"/>
      <c r="B17" s="299"/>
      <c r="C17" s="299"/>
      <c r="D17" s="299"/>
      <c r="E17" s="299"/>
      <c r="F17" s="299"/>
      <c r="G17" s="299"/>
      <c r="H17" s="299"/>
      <c r="I17" s="299"/>
      <c r="J17" s="299"/>
      <c r="K17" s="300"/>
      <c r="L17" s="300"/>
    </row>
    <row r="18" spans="1:12" ht="15">
      <c r="A18" s="298"/>
      <c r="B18" s="299"/>
      <c r="C18" s="299"/>
      <c r="D18" s="299"/>
      <c r="E18" s="299"/>
      <c r="F18" s="299"/>
      <c r="G18" s="299"/>
      <c r="H18" s="299"/>
      <c r="I18" s="299"/>
      <c r="J18" s="299"/>
      <c r="K18" s="300"/>
      <c r="L18" s="300"/>
    </row>
    <row r="19" spans="1:12" ht="10.5" customHeight="1">
      <c r="A19" s="298"/>
      <c r="B19" s="299"/>
      <c r="C19" s="299"/>
      <c r="D19" s="299"/>
      <c r="E19" s="299"/>
      <c r="F19" s="299"/>
      <c r="G19" s="299"/>
      <c r="H19" s="299"/>
      <c r="I19" s="299"/>
      <c r="J19" s="299"/>
      <c r="K19" s="300"/>
      <c r="L19" s="300"/>
    </row>
    <row r="20" spans="1:12" ht="15">
      <c r="A20" s="298"/>
      <c r="B20" s="299"/>
      <c r="C20" s="299"/>
      <c r="D20" s="299"/>
      <c r="E20" s="299"/>
      <c r="F20" s="299"/>
      <c r="G20" s="299"/>
      <c r="H20" s="299"/>
      <c r="I20" s="299"/>
      <c r="J20" s="299"/>
      <c r="K20" s="300"/>
      <c r="L20" s="300"/>
    </row>
    <row r="21" spans="1:12" ht="15">
      <c r="A21" s="298"/>
      <c r="B21" s="299"/>
      <c r="C21" s="299"/>
      <c r="D21" s="299"/>
      <c r="E21" s="299"/>
      <c r="F21" s="299"/>
      <c r="G21" s="299"/>
      <c r="H21" s="299"/>
      <c r="I21" s="299"/>
      <c r="J21" s="299"/>
      <c r="K21" s="300"/>
      <c r="L21" s="300"/>
    </row>
    <row r="22" spans="1:12" ht="15">
      <c r="A22" s="298"/>
      <c r="B22" s="299"/>
      <c r="C22" s="299"/>
      <c r="D22" s="299"/>
      <c r="E22" s="299"/>
      <c r="F22" s="299"/>
      <c r="G22" s="299"/>
      <c r="H22" s="299"/>
      <c r="I22" s="299"/>
      <c r="J22" s="299"/>
      <c r="K22" s="300"/>
      <c r="L22" s="300"/>
    </row>
    <row r="23" spans="1:12" ht="15">
      <c r="A23" s="298"/>
      <c r="B23" s="299"/>
      <c r="C23" s="299"/>
      <c r="D23" s="299"/>
      <c r="E23" s="299"/>
      <c r="F23" s="299"/>
      <c r="G23" s="299"/>
      <c r="H23" s="299"/>
      <c r="I23" s="299"/>
      <c r="J23" s="299"/>
      <c r="K23" s="300"/>
      <c r="L23" s="300"/>
    </row>
    <row r="24" spans="1:12" ht="15">
      <c r="A24" s="298"/>
      <c r="B24" s="299"/>
      <c r="C24" s="299"/>
      <c r="D24" s="299"/>
      <c r="E24" s="299"/>
      <c r="F24" s="299"/>
      <c r="G24" s="299"/>
      <c r="H24" s="299"/>
      <c r="I24" s="299"/>
      <c r="J24" s="299"/>
      <c r="K24" s="300"/>
      <c r="L24" s="300"/>
    </row>
    <row r="25" spans="1:12" ht="15">
      <c r="A25" s="298"/>
      <c r="B25" s="299"/>
      <c r="C25" s="299"/>
      <c r="D25" s="299"/>
      <c r="E25" s="299"/>
      <c r="F25" s="299"/>
      <c r="G25" s="299"/>
      <c r="H25" s="299"/>
      <c r="I25" s="299"/>
      <c r="J25" s="299"/>
      <c r="K25" s="300"/>
      <c r="L25" s="300"/>
    </row>
    <row r="26" spans="1:12" ht="15">
      <c r="A26" s="298"/>
      <c r="B26" s="299"/>
      <c r="C26" s="299"/>
      <c r="D26" s="299"/>
      <c r="E26" s="299"/>
      <c r="F26" s="299"/>
      <c r="G26" s="299"/>
      <c r="H26" s="299"/>
      <c r="I26" s="299"/>
      <c r="J26" s="299"/>
      <c r="K26" s="300"/>
      <c r="L26" s="300"/>
    </row>
    <row r="28" spans="1:12" ht="17.25" customHeight="1">
      <c r="A28" s="687" t="s">
        <v>12</v>
      </c>
      <c r="B28" s="687"/>
      <c r="C28" s="1"/>
      <c r="D28" s="13"/>
      <c r="E28" s="13"/>
      <c r="F28" s="14"/>
      <c r="G28" s="14"/>
      <c r="H28" s="76"/>
      <c r="I28" s="76"/>
      <c r="J28" s="14"/>
      <c r="K28" s="645" t="s">
        <v>13</v>
      </c>
      <c r="L28" s="645"/>
    </row>
    <row r="29" spans="1:12" ht="14.25">
      <c r="A29" s="14"/>
      <c r="B29" s="14"/>
      <c r="C29" s="14"/>
      <c r="D29" s="14"/>
      <c r="E29" s="14"/>
      <c r="F29" s="14"/>
      <c r="G29" s="14"/>
      <c r="H29" s="14"/>
      <c r="I29" s="14"/>
      <c r="J29" s="645" t="s">
        <v>637</v>
      </c>
      <c r="K29" s="645"/>
      <c r="L29" s="645"/>
    </row>
    <row r="30" spans="10:12" s="14" customFormat="1" ht="15.75" customHeight="1">
      <c r="J30" s="76" t="s">
        <v>98</v>
      </c>
      <c r="K30" s="76"/>
      <c r="L30" s="76"/>
    </row>
    <row r="31" spans="2:19" s="14" customFormat="1" ht="12.75" customHeight="1">
      <c r="B31" s="13"/>
      <c r="C31" s="13"/>
      <c r="D31" s="13"/>
      <c r="E31" s="13"/>
      <c r="J31" s="686" t="s">
        <v>638</v>
      </c>
      <c r="K31" s="686"/>
      <c r="L31" s="686"/>
      <c r="M31" s="76"/>
      <c r="N31" s="76"/>
      <c r="O31" s="76"/>
      <c r="P31" s="76"/>
      <c r="Q31" s="76"/>
      <c r="R31" s="76"/>
      <c r="S31" s="76"/>
    </row>
    <row r="32" spans="1:19" s="14" customFormat="1" ht="14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76"/>
      <c r="N32" s="76"/>
      <c r="O32" s="76"/>
      <c r="P32" s="76"/>
      <c r="Q32" s="76"/>
      <c r="R32" s="76"/>
      <c r="S32" s="76"/>
    </row>
    <row r="33" spans="1:12" s="14" customFormat="1" ht="14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</sheetData>
  <sheetProtection/>
  <mergeCells count="23">
    <mergeCell ref="J29:L29"/>
    <mergeCell ref="K28:L28"/>
    <mergeCell ref="H8:H9"/>
    <mergeCell ref="G8:G9"/>
    <mergeCell ref="C7:F7"/>
    <mergeCell ref="D8:D9"/>
    <mergeCell ref="J31:L31"/>
    <mergeCell ref="L7:L9"/>
    <mergeCell ref="A16:L16"/>
    <mergeCell ref="A7:A9"/>
    <mergeCell ref="B7:B9"/>
    <mergeCell ref="K7:K9"/>
    <mergeCell ref="E8:F8"/>
    <mergeCell ref="I8:J8"/>
    <mergeCell ref="A28:B28"/>
    <mergeCell ref="C8:C9"/>
    <mergeCell ref="A15:B15"/>
    <mergeCell ref="K1:L1"/>
    <mergeCell ref="G7:J7"/>
    <mergeCell ref="A6:B6"/>
    <mergeCell ref="B5:L5"/>
    <mergeCell ref="B2:L2"/>
    <mergeCell ref="B3:K3"/>
  </mergeCells>
  <printOptions horizontalCentered="1"/>
  <pageMargins left="0.708661417322835" right="0.708661417322835" top="1.236220472" bottom="0" header="0.31496062992126" footer="0.31496062992126"/>
  <pageSetup fitToHeight="1" fitToWidth="1" horizontalDpi="600" verticalDpi="600" orientation="landscape" paperSize="9" scale="73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1"/>
  <sheetViews>
    <sheetView view="pageBreakPreview" zoomScale="69" zoomScaleSheetLayoutView="69" zoomScalePageLayoutView="0" workbookViewId="0" topLeftCell="A7">
      <selection activeCell="A24" sqref="A24:B24"/>
    </sheetView>
  </sheetViews>
  <sheetFormatPr defaultColWidth="9.140625" defaultRowHeight="12.75"/>
  <cols>
    <col min="1" max="1" width="4.7109375" style="166" customWidth="1"/>
    <col min="2" max="2" width="20.28125" style="166" customWidth="1"/>
    <col min="3" max="5" width="7.8515625" style="166" customWidth="1"/>
    <col min="6" max="6" width="9.7109375" style="166" customWidth="1"/>
    <col min="7" max="11" width="7.8515625" style="166" customWidth="1"/>
    <col min="12" max="17" width="8.00390625" style="166" customWidth="1"/>
    <col min="18" max="18" width="9.8515625" style="166" customWidth="1"/>
    <col min="19" max="23" width="8.00390625" style="166" customWidth="1"/>
    <col min="24" max="16384" width="9.140625" style="166" customWidth="1"/>
  </cols>
  <sheetData>
    <row r="1" spans="15:21" ht="15">
      <c r="O1" s="1061" t="s">
        <v>748</v>
      </c>
      <c r="P1" s="1061"/>
      <c r="Q1" s="1061"/>
      <c r="R1" s="1061"/>
      <c r="S1" s="1061"/>
      <c r="T1" s="1061"/>
      <c r="U1" s="1061"/>
    </row>
    <row r="2" spans="1:23" ht="15.75">
      <c r="A2" s="1064" t="s">
        <v>0</v>
      </c>
      <c r="B2" s="1064"/>
      <c r="C2" s="1064"/>
      <c r="D2" s="1064"/>
      <c r="E2" s="1064"/>
      <c r="F2" s="1064"/>
      <c r="G2" s="1064"/>
      <c r="H2" s="1064"/>
      <c r="I2" s="1064"/>
      <c r="J2" s="1064"/>
      <c r="K2" s="1064"/>
      <c r="L2" s="1064"/>
      <c r="M2" s="1064"/>
      <c r="N2" s="1064"/>
      <c r="O2" s="1064"/>
      <c r="P2" s="1064"/>
      <c r="Q2" s="1064"/>
      <c r="R2" s="1064"/>
      <c r="S2" s="1064"/>
      <c r="T2" s="1064"/>
      <c r="U2" s="1064"/>
      <c r="V2" s="1064"/>
      <c r="W2" s="1064"/>
    </row>
    <row r="3" spans="6:21" ht="15.75">
      <c r="F3" s="167"/>
      <c r="G3" s="167"/>
      <c r="H3" s="167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</row>
    <row r="4" spans="2:21" ht="18">
      <c r="B4" s="1062" t="s">
        <v>753</v>
      </c>
      <c r="C4" s="1062"/>
      <c r="D4" s="1062"/>
      <c r="E4" s="1062"/>
      <c r="F4" s="1062"/>
      <c r="G4" s="1062"/>
      <c r="H4" s="1062"/>
      <c r="I4" s="1062"/>
      <c r="J4" s="1062"/>
      <c r="K4" s="1062"/>
      <c r="L4" s="1062"/>
      <c r="M4" s="1062"/>
      <c r="N4" s="1062"/>
      <c r="O4" s="1062"/>
      <c r="P4" s="1062"/>
      <c r="Q4" s="1062"/>
      <c r="R4" s="1062"/>
      <c r="S4" s="1062"/>
      <c r="T4" s="1062"/>
      <c r="U4" s="1062"/>
    </row>
    <row r="6" spans="2:21" ht="20.25">
      <c r="B6" s="1063" t="s">
        <v>798</v>
      </c>
      <c r="C6" s="1063"/>
      <c r="D6" s="1063"/>
      <c r="E6" s="1063"/>
      <c r="F6" s="1063"/>
      <c r="G6" s="1063"/>
      <c r="H6" s="1063"/>
      <c r="I6" s="1063"/>
      <c r="J6" s="1063"/>
      <c r="K6" s="1063"/>
      <c r="L6" s="1063"/>
      <c r="M6" s="1063"/>
      <c r="N6" s="1063"/>
      <c r="O6" s="1063"/>
      <c r="P6" s="1063"/>
      <c r="Q6" s="1063"/>
      <c r="R6" s="1063"/>
      <c r="S6" s="1063"/>
      <c r="T6" s="1063"/>
      <c r="U6" s="1063"/>
    </row>
    <row r="8" spans="1:2" ht="12.75">
      <c r="A8" s="1054" t="s">
        <v>652</v>
      </c>
      <c r="B8" s="1054"/>
    </row>
    <row r="9" spans="1:23" ht="18">
      <c r="A9" s="169"/>
      <c r="B9" s="169"/>
      <c r="V9" s="1071" t="s">
        <v>285</v>
      </c>
      <c r="W9" s="1071"/>
    </row>
    <row r="10" spans="1:249" ht="30" customHeight="1">
      <c r="A10" s="1072" t="s">
        <v>2</v>
      </c>
      <c r="B10" s="1072" t="s">
        <v>116</v>
      </c>
      <c r="C10" s="1074" t="s">
        <v>27</v>
      </c>
      <c r="D10" s="1075"/>
      <c r="E10" s="1075"/>
      <c r="F10" s="1075"/>
      <c r="G10" s="1075"/>
      <c r="H10" s="1075"/>
      <c r="I10" s="1075"/>
      <c r="J10" s="1075"/>
      <c r="K10" s="1076"/>
      <c r="L10" s="1074" t="s">
        <v>28</v>
      </c>
      <c r="M10" s="1075"/>
      <c r="N10" s="1075"/>
      <c r="O10" s="1075"/>
      <c r="P10" s="1075"/>
      <c r="Q10" s="1075"/>
      <c r="R10" s="1075"/>
      <c r="S10" s="1075"/>
      <c r="T10" s="1076"/>
      <c r="U10" s="1077" t="s">
        <v>158</v>
      </c>
      <c r="V10" s="1078"/>
      <c r="W10" s="1079"/>
      <c r="X10" s="171"/>
      <c r="Y10" s="171"/>
      <c r="Z10" s="171"/>
      <c r="AA10" s="171"/>
      <c r="AB10" s="171"/>
      <c r="AC10" s="172"/>
      <c r="AD10" s="172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1"/>
      <c r="DK10" s="171"/>
      <c r="DL10" s="171"/>
      <c r="DM10" s="171"/>
      <c r="DN10" s="171"/>
      <c r="DO10" s="171"/>
      <c r="DP10" s="171"/>
      <c r="DQ10" s="171"/>
      <c r="DR10" s="171"/>
      <c r="DS10" s="171"/>
      <c r="DT10" s="171"/>
      <c r="DU10" s="171"/>
      <c r="DV10" s="171"/>
      <c r="DW10" s="171"/>
      <c r="DX10" s="171"/>
      <c r="DY10" s="171"/>
      <c r="DZ10" s="171"/>
      <c r="EA10" s="171"/>
      <c r="EB10" s="171"/>
      <c r="EC10" s="171"/>
      <c r="ED10" s="171"/>
      <c r="EE10" s="171"/>
      <c r="EF10" s="171"/>
      <c r="EG10" s="171"/>
      <c r="EH10" s="171"/>
      <c r="EI10" s="171"/>
      <c r="EJ10" s="171"/>
      <c r="EK10" s="171"/>
      <c r="EL10" s="171"/>
      <c r="EM10" s="171"/>
      <c r="EN10" s="171"/>
      <c r="EO10" s="171"/>
      <c r="EP10" s="171"/>
      <c r="EQ10" s="171"/>
      <c r="ER10" s="171"/>
      <c r="ES10" s="171"/>
      <c r="ET10" s="171"/>
      <c r="EU10" s="171"/>
      <c r="EV10" s="171"/>
      <c r="EW10" s="171"/>
      <c r="EX10" s="171"/>
      <c r="EY10" s="171"/>
      <c r="EZ10" s="171"/>
      <c r="FA10" s="171"/>
      <c r="FB10" s="171"/>
      <c r="FC10" s="171"/>
      <c r="FD10" s="171"/>
      <c r="FE10" s="171"/>
      <c r="FF10" s="171"/>
      <c r="FG10" s="171"/>
      <c r="FH10" s="171"/>
      <c r="FI10" s="171"/>
      <c r="FJ10" s="171"/>
      <c r="FK10" s="171"/>
      <c r="FL10" s="171"/>
      <c r="FM10" s="171"/>
      <c r="FN10" s="171"/>
      <c r="FO10" s="171"/>
      <c r="FP10" s="171"/>
      <c r="FQ10" s="171"/>
      <c r="FR10" s="171"/>
      <c r="FS10" s="171"/>
      <c r="FT10" s="171"/>
      <c r="FU10" s="171"/>
      <c r="FV10" s="171"/>
      <c r="FW10" s="171"/>
      <c r="FX10" s="171"/>
      <c r="FY10" s="171"/>
      <c r="FZ10" s="171"/>
      <c r="GA10" s="171"/>
      <c r="GB10" s="171"/>
      <c r="GC10" s="171"/>
      <c r="GD10" s="171"/>
      <c r="GE10" s="171"/>
      <c r="GF10" s="171"/>
      <c r="GG10" s="171"/>
      <c r="GH10" s="171"/>
      <c r="GI10" s="171"/>
      <c r="GJ10" s="171"/>
      <c r="GK10" s="171"/>
      <c r="GL10" s="171"/>
      <c r="GM10" s="171"/>
      <c r="GN10" s="171"/>
      <c r="GO10" s="171"/>
      <c r="GP10" s="171"/>
      <c r="GQ10" s="171"/>
      <c r="GR10" s="171"/>
      <c r="GS10" s="171"/>
      <c r="GT10" s="171"/>
      <c r="GU10" s="171"/>
      <c r="GV10" s="171"/>
      <c r="GW10" s="171"/>
      <c r="GX10" s="171"/>
      <c r="GY10" s="171"/>
      <c r="GZ10" s="171"/>
      <c r="HA10" s="171"/>
      <c r="HB10" s="171"/>
      <c r="HC10" s="171"/>
      <c r="HD10" s="171"/>
      <c r="HE10" s="171"/>
      <c r="HF10" s="171"/>
      <c r="HG10" s="171"/>
      <c r="HH10" s="171"/>
      <c r="HI10" s="171"/>
      <c r="HJ10" s="171"/>
      <c r="HK10" s="171"/>
      <c r="HL10" s="171"/>
      <c r="HM10" s="171"/>
      <c r="HN10" s="171"/>
      <c r="HO10" s="171"/>
      <c r="HP10" s="171"/>
      <c r="HQ10" s="171"/>
      <c r="HR10" s="171"/>
      <c r="HS10" s="171"/>
      <c r="HT10" s="171"/>
      <c r="HU10" s="171"/>
      <c r="HV10" s="171"/>
      <c r="HW10" s="171"/>
      <c r="HX10" s="171"/>
      <c r="HY10" s="171"/>
      <c r="HZ10" s="171"/>
      <c r="IA10" s="171"/>
      <c r="IB10" s="171"/>
      <c r="IC10" s="171"/>
      <c r="ID10" s="171"/>
      <c r="IE10" s="171"/>
      <c r="IF10" s="171"/>
      <c r="IG10" s="171"/>
      <c r="IH10" s="171"/>
      <c r="II10" s="171"/>
      <c r="IJ10" s="171"/>
      <c r="IK10" s="171"/>
      <c r="IL10" s="171"/>
      <c r="IM10" s="171"/>
      <c r="IN10" s="171"/>
      <c r="IO10" s="171"/>
    </row>
    <row r="11" spans="1:249" ht="24.75" customHeight="1">
      <c r="A11" s="1073"/>
      <c r="B11" s="1073"/>
      <c r="C11" s="1058" t="s">
        <v>196</v>
      </c>
      <c r="D11" s="1059"/>
      <c r="E11" s="1060"/>
      <c r="F11" s="1058" t="s">
        <v>197</v>
      </c>
      <c r="G11" s="1059"/>
      <c r="H11" s="1060"/>
      <c r="I11" s="1058" t="s">
        <v>19</v>
      </c>
      <c r="J11" s="1059"/>
      <c r="K11" s="1060"/>
      <c r="L11" s="1058" t="s">
        <v>196</v>
      </c>
      <c r="M11" s="1059"/>
      <c r="N11" s="1060"/>
      <c r="O11" s="1058" t="s">
        <v>197</v>
      </c>
      <c r="P11" s="1059"/>
      <c r="Q11" s="1060"/>
      <c r="R11" s="1058" t="s">
        <v>19</v>
      </c>
      <c r="S11" s="1059"/>
      <c r="T11" s="1060"/>
      <c r="U11" s="1080"/>
      <c r="V11" s="1081"/>
      <c r="W11" s="1082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71"/>
      <c r="DJ11" s="171"/>
      <c r="DK11" s="171"/>
      <c r="DL11" s="171"/>
      <c r="DM11" s="171"/>
      <c r="DN11" s="171"/>
      <c r="DO11" s="171"/>
      <c r="DP11" s="171"/>
      <c r="DQ11" s="171"/>
      <c r="DR11" s="171"/>
      <c r="DS11" s="171"/>
      <c r="DT11" s="171"/>
      <c r="DU11" s="171"/>
      <c r="DV11" s="171"/>
      <c r="DW11" s="171"/>
      <c r="DX11" s="171"/>
      <c r="DY11" s="171"/>
      <c r="DZ11" s="171"/>
      <c r="EA11" s="171"/>
      <c r="EB11" s="171"/>
      <c r="EC11" s="171"/>
      <c r="ED11" s="171"/>
      <c r="EE11" s="171"/>
      <c r="EF11" s="171"/>
      <c r="EG11" s="171"/>
      <c r="EH11" s="171"/>
      <c r="EI11" s="171"/>
      <c r="EJ11" s="171"/>
      <c r="EK11" s="171"/>
      <c r="EL11" s="171"/>
      <c r="EM11" s="171"/>
      <c r="EN11" s="171"/>
      <c r="EO11" s="171"/>
      <c r="EP11" s="171"/>
      <c r="EQ11" s="171"/>
      <c r="ER11" s="171"/>
      <c r="ES11" s="171"/>
      <c r="ET11" s="171"/>
      <c r="EU11" s="171"/>
      <c r="EV11" s="171"/>
      <c r="EW11" s="171"/>
      <c r="EX11" s="171"/>
      <c r="EY11" s="171"/>
      <c r="EZ11" s="171"/>
      <c r="FA11" s="171"/>
      <c r="FB11" s="171"/>
      <c r="FC11" s="171"/>
      <c r="FD11" s="171"/>
      <c r="FE11" s="171"/>
      <c r="FF11" s="171"/>
      <c r="FG11" s="171"/>
      <c r="FH11" s="171"/>
      <c r="FI11" s="171"/>
      <c r="FJ11" s="171"/>
      <c r="FK11" s="171"/>
      <c r="FL11" s="171"/>
      <c r="FM11" s="171"/>
      <c r="FN11" s="171"/>
      <c r="FO11" s="171"/>
      <c r="FP11" s="171"/>
      <c r="FQ11" s="171"/>
      <c r="FR11" s="171"/>
      <c r="FS11" s="171"/>
      <c r="FT11" s="171"/>
      <c r="FU11" s="171"/>
      <c r="FV11" s="171"/>
      <c r="FW11" s="171"/>
      <c r="FX11" s="171"/>
      <c r="FY11" s="171"/>
      <c r="FZ11" s="171"/>
      <c r="GA11" s="171"/>
      <c r="GB11" s="171"/>
      <c r="GC11" s="171"/>
      <c r="GD11" s="171"/>
      <c r="GE11" s="171"/>
      <c r="GF11" s="171"/>
      <c r="GG11" s="171"/>
      <c r="GH11" s="171"/>
      <c r="GI11" s="171"/>
      <c r="GJ11" s="171"/>
      <c r="GK11" s="171"/>
      <c r="GL11" s="171"/>
      <c r="GM11" s="171"/>
      <c r="GN11" s="171"/>
      <c r="GO11" s="171"/>
      <c r="GP11" s="171"/>
      <c r="GQ11" s="171"/>
      <c r="GR11" s="171"/>
      <c r="GS11" s="171"/>
      <c r="GT11" s="171"/>
      <c r="GU11" s="171"/>
      <c r="GV11" s="171"/>
      <c r="GW11" s="171"/>
      <c r="GX11" s="171"/>
      <c r="GY11" s="171"/>
      <c r="GZ11" s="171"/>
      <c r="HA11" s="171"/>
      <c r="HB11" s="171"/>
      <c r="HC11" s="171"/>
      <c r="HD11" s="171"/>
      <c r="HE11" s="171"/>
      <c r="HF11" s="171"/>
      <c r="HG11" s="171"/>
      <c r="HH11" s="171"/>
      <c r="HI11" s="171"/>
      <c r="HJ11" s="171"/>
      <c r="HK11" s="171"/>
      <c r="HL11" s="171"/>
      <c r="HM11" s="171"/>
      <c r="HN11" s="171"/>
      <c r="HO11" s="171"/>
      <c r="HP11" s="171"/>
      <c r="HQ11" s="171"/>
      <c r="HR11" s="171"/>
      <c r="HS11" s="171"/>
      <c r="HT11" s="171"/>
      <c r="HU11" s="171"/>
      <c r="HV11" s="171"/>
      <c r="HW11" s="171"/>
      <c r="HX11" s="171"/>
      <c r="HY11" s="171"/>
      <c r="HZ11" s="171"/>
      <c r="IA11" s="171"/>
      <c r="IB11" s="171"/>
      <c r="IC11" s="171"/>
      <c r="ID11" s="171"/>
      <c r="IE11" s="171"/>
      <c r="IF11" s="171"/>
      <c r="IG11" s="171"/>
      <c r="IH11" s="171"/>
      <c r="II11" s="171"/>
      <c r="IJ11" s="171"/>
      <c r="IK11" s="171"/>
      <c r="IL11" s="171"/>
      <c r="IM11" s="171"/>
      <c r="IN11" s="171"/>
      <c r="IO11" s="171"/>
    </row>
    <row r="12" spans="1:249" ht="27" customHeight="1">
      <c r="A12" s="170"/>
      <c r="B12" s="170"/>
      <c r="C12" s="173" t="s">
        <v>286</v>
      </c>
      <c r="D12" s="174" t="s">
        <v>45</v>
      </c>
      <c r="E12" s="175" t="s">
        <v>46</v>
      </c>
      <c r="F12" s="173" t="s">
        <v>286</v>
      </c>
      <c r="G12" s="174" t="s">
        <v>45</v>
      </c>
      <c r="H12" s="175" t="s">
        <v>46</v>
      </c>
      <c r="I12" s="173" t="s">
        <v>286</v>
      </c>
      <c r="J12" s="174" t="s">
        <v>45</v>
      </c>
      <c r="K12" s="175" t="s">
        <v>46</v>
      </c>
      <c r="L12" s="173" t="s">
        <v>286</v>
      </c>
      <c r="M12" s="174" t="s">
        <v>45</v>
      </c>
      <c r="N12" s="175" t="s">
        <v>46</v>
      </c>
      <c r="O12" s="173" t="s">
        <v>286</v>
      </c>
      <c r="P12" s="174" t="s">
        <v>45</v>
      </c>
      <c r="Q12" s="175" t="s">
        <v>46</v>
      </c>
      <c r="R12" s="173" t="s">
        <v>286</v>
      </c>
      <c r="S12" s="174" t="s">
        <v>45</v>
      </c>
      <c r="T12" s="175" t="s">
        <v>46</v>
      </c>
      <c r="U12" s="170" t="s">
        <v>286</v>
      </c>
      <c r="V12" s="170" t="s">
        <v>45</v>
      </c>
      <c r="W12" s="170" t="s">
        <v>46</v>
      </c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1"/>
      <c r="EO12" s="171"/>
      <c r="EP12" s="171"/>
      <c r="EQ12" s="171"/>
      <c r="ER12" s="171"/>
      <c r="ES12" s="171"/>
      <c r="ET12" s="171"/>
      <c r="EU12" s="171"/>
      <c r="EV12" s="171"/>
      <c r="EW12" s="171"/>
      <c r="EX12" s="171"/>
      <c r="EY12" s="171"/>
      <c r="EZ12" s="171"/>
      <c r="FA12" s="171"/>
      <c r="FB12" s="171"/>
      <c r="FC12" s="171"/>
      <c r="FD12" s="171"/>
      <c r="FE12" s="171"/>
      <c r="FF12" s="171"/>
      <c r="FG12" s="171"/>
      <c r="FH12" s="171"/>
      <c r="FI12" s="171"/>
      <c r="FJ12" s="171"/>
      <c r="FK12" s="171"/>
      <c r="FL12" s="171"/>
      <c r="FM12" s="171"/>
      <c r="FN12" s="171"/>
      <c r="FO12" s="171"/>
      <c r="FP12" s="171"/>
      <c r="FQ12" s="171"/>
      <c r="FR12" s="171"/>
      <c r="FS12" s="171"/>
      <c r="FT12" s="171"/>
      <c r="FU12" s="171"/>
      <c r="FV12" s="171"/>
      <c r="FW12" s="171"/>
      <c r="FX12" s="171"/>
      <c r="FY12" s="171"/>
      <c r="FZ12" s="171"/>
      <c r="GA12" s="171"/>
      <c r="GB12" s="171"/>
      <c r="GC12" s="171"/>
      <c r="GD12" s="171"/>
      <c r="GE12" s="171"/>
      <c r="GF12" s="171"/>
      <c r="GG12" s="171"/>
      <c r="GH12" s="171"/>
      <c r="GI12" s="171"/>
      <c r="GJ12" s="171"/>
      <c r="GK12" s="171"/>
      <c r="GL12" s="171"/>
      <c r="GM12" s="171"/>
      <c r="GN12" s="171"/>
      <c r="GO12" s="171"/>
      <c r="GP12" s="171"/>
      <c r="GQ12" s="171"/>
      <c r="GR12" s="171"/>
      <c r="GS12" s="171"/>
      <c r="GT12" s="171"/>
      <c r="GU12" s="171"/>
      <c r="GV12" s="171"/>
      <c r="GW12" s="171"/>
      <c r="GX12" s="171"/>
      <c r="GY12" s="171"/>
      <c r="GZ12" s="171"/>
      <c r="HA12" s="171"/>
      <c r="HB12" s="171"/>
      <c r="HC12" s="171"/>
      <c r="HD12" s="171"/>
      <c r="HE12" s="171"/>
      <c r="HF12" s="171"/>
      <c r="HG12" s="171"/>
      <c r="HH12" s="171"/>
      <c r="HI12" s="171"/>
      <c r="HJ12" s="171"/>
      <c r="HK12" s="171"/>
      <c r="HL12" s="171"/>
      <c r="HM12" s="171"/>
      <c r="HN12" s="171"/>
      <c r="HO12" s="171"/>
      <c r="HP12" s="171"/>
      <c r="HQ12" s="171"/>
      <c r="HR12" s="171"/>
      <c r="HS12" s="171"/>
      <c r="HT12" s="171"/>
      <c r="HU12" s="171"/>
      <c r="HV12" s="171"/>
      <c r="HW12" s="171"/>
      <c r="HX12" s="171"/>
      <c r="HY12" s="171"/>
      <c r="HZ12" s="171"/>
      <c r="IA12" s="171"/>
      <c r="IB12" s="171"/>
      <c r="IC12" s="171"/>
      <c r="ID12" s="171"/>
      <c r="IE12" s="171"/>
      <c r="IF12" s="171"/>
      <c r="IG12" s="171"/>
      <c r="IH12" s="171"/>
      <c r="II12" s="171"/>
      <c r="IJ12" s="171"/>
      <c r="IK12" s="171"/>
      <c r="IL12" s="171"/>
      <c r="IM12" s="171"/>
      <c r="IN12" s="171"/>
      <c r="IO12" s="171"/>
    </row>
    <row r="13" spans="1:249" ht="20.25" customHeight="1">
      <c r="A13" s="170">
        <v>1</v>
      </c>
      <c r="B13" s="170">
        <v>2</v>
      </c>
      <c r="C13" s="170">
        <v>3</v>
      </c>
      <c r="D13" s="170">
        <v>4</v>
      </c>
      <c r="E13" s="170">
        <v>5</v>
      </c>
      <c r="F13" s="170">
        <v>7</v>
      </c>
      <c r="G13" s="170">
        <v>8</v>
      </c>
      <c r="H13" s="170">
        <v>9</v>
      </c>
      <c r="I13" s="170">
        <v>11</v>
      </c>
      <c r="J13" s="170">
        <v>12</v>
      </c>
      <c r="K13" s="170">
        <v>13</v>
      </c>
      <c r="L13" s="170">
        <v>15</v>
      </c>
      <c r="M13" s="170">
        <v>16</v>
      </c>
      <c r="N13" s="170">
        <v>17</v>
      </c>
      <c r="O13" s="170">
        <v>19</v>
      </c>
      <c r="P13" s="170">
        <v>20</v>
      </c>
      <c r="Q13" s="170">
        <v>21</v>
      </c>
      <c r="R13" s="170">
        <v>23</v>
      </c>
      <c r="S13" s="170">
        <v>24</v>
      </c>
      <c r="T13" s="170">
        <v>25</v>
      </c>
      <c r="U13" s="170">
        <v>27</v>
      </c>
      <c r="V13" s="170">
        <v>28</v>
      </c>
      <c r="W13" s="170">
        <v>29</v>
      </c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176"/>
      <c r="DE13" s="176"/>
      <c r="DF13" s="176"/>
      <c r="DG13" s="176"/>
      <c r="DH13" s="176"/>
      <c r="DI13" s="176"/>
      <c r="DJ13" s="176"/>
      <c r="DK13" s="176"/>
      <c r="DL13" s="176"/>
      <c r="DM13" s="176"/>
      <c r="DN13" s="176"/>
      <c r="DO13" s="176"/>
      <c r="DP13" s="176"/>
      <c r="DQ13" s="176"/>
      <c r="DR13" s="176"/>
      <c r="DS13" s="176"/>
      <c r="DT13" s="176"/>
      <c r="DU13" s="176"/>
      <c r="DV13" s="176"/>
      <c r="DW13" s="176"/>
      <c r="DX13" s="176"/>
      <c r="DY13" s="176"/>
      <c r="DZ13" s="176"/>
      <c r="EA13" s="176"/>
      <c r="EB13" s="176"/>
      <c r="EC13" s="176"/>
      <c r="ED13" s="176"/>
      <c r="EE13" s="176"/>
      <c r="EF13" s="176"/>
      <c r="EG13" s="176"/>
      <c r="EH13" s="176"/>
      <c r="EI13" s="176"/>
      <c r="EJ13" s="176"/>
      <c r="EK13" s="176"/>
      <c r="EL13" s="176"/>
      <c r="EM13" s="176"/>
      <c r="EN13" s="176"/>
      <c r="EO13" s="176"/>
      <c r="EP13" s="176"/>
      <c r="EQ13" s="176"/>
      <c r="ER13" s="176"/>
      <c r="ES13" s="176"/>
      <c r="ET13" s="176"/>
      <c r="EU13" s="176"/>
      <c r="EV13" s="176"/>
      <c r="EW13" s="176"/>
      <c r="EX13" s="176"/>
      <c r="EY13" s="176"/>
      <c r="EZ13" s="176"/>
      <c r="FA13" s="176"/>
      <c r="FB13" s="176"/>
      <c r="FC13" s="176"/>
      <c r="FD13" s="176"/>
      <c r="FE13" s="176"/>
      <c r="FF13" s="176"/>
      <c r="FG13" s="176"/>
      <c r="FH13" s="176"/>
      <c r="FI13" s="176"/>
      <c r="FJ13" s="176"/>
      <c r="FK13" s="176"/>
      <c r="FL13" s="176"/>
      <c r="FM13" s="176"/>
      <c r="FN13" s="176"/>
      <c r="FO13" s="176"/>
      <c r="FP13" s="176"/>
      <c r="FQ13" s="176"/>
      <c r="FR13" s="176"/>
      <c r="FS13" s="176"/>
      <c r="FT13" s="176"/>
      <c r="FU13" s="176"/>
      <c r="FV13" s="176"/>
      <c r="FW13" s="176"/>
      <c r="FX13" s="176"/>
      <c r="FY13" s="176"/>
      <c r="FZ13" s="176"/>
      <c r="GA13" s="176"/>
      <c r="GB13" s="176"/>
      <c r="GC13" s="176"/>
      <c r="GD13" s="176"/>
      <c r="GE13" s="176"/>
      <c r="GF13" s="176"/>
      <c r="GG13" s="176"/>
      <c r="GH13" s="176"/>
      <c r="GI13" s="176"/>
      <c r="GJ13" s="176"/>
      <c r="GK13" s="176"/>
      <c r="GL13" s="176"/>
      <c r="GM13" s="176"/>
      <c r="GN13" s="176"/>
      <c r="GO13" s="176"/>
      <c r="GP13" s="176"/>
      <c r="GQ13" s="176"/>
      <c r="GR13" s="176"/>
      <c r="GS13" s="176"/>
      <c r="GT13" s="176"/>
      <c r="GU13" s="176"/>
      <c r="GV13" s="176"/>
      <c r="GW13" s="176"/>
      <c r="GX13" s="176"/>
      <c r="GY13" s="176"/>
      <c r="GZ13" s="176"/>
      <c r="HA13" s="176"/>
      <c r="HB13" s="176"/>
      <c r="HC13" s="176"/>
      <c r="HD13" s="176"/>
      <c r="HE13" s="176"/>
      <c r="HF13" s="176"/>
      <c r="HG13" s="176"/>
      <c r="HH13" s="176"/>
      <c r="HI13" s="176"/>
      <c r="HJ13" s="176"/>
      <c r="HK13" s="176"/>
      <c r="HL13" s="176"/>
      <c r="HM13" s="176"/>
      <c r="HN13" s="176"/>
      <c r="HO13" s="176"/>
      <c r="HP13" s="176"/>
      <c r="HQ13" s="176"/>
      <c r="HR13" s="176"/>
      <c r="HS13" s="176"/>
      <c r="HT13" s="176"/>
      <c r="HU13" s="176"/>
      <c r="HV13" s="176"/>
      <c r="HW13" s="176"/>
      <c r="HX13" s="176"/>
      <c r="HY13" s="176"/>
      <c r="HZ13" s="176"/>
      <c r="IA13" s="176"/>
      <c r="IB13" s="176"/>
      <c r="IC13" s="176"/>
      <c r="ID13" s="176"/>
      <c r="IE13" s="176"/>
      <c r="IF13" s="176"/>
      <c r="IG13" s="176"/>
      <c r="IH13" s="176"/>
      <c r="II13" s="176"/>
      <c r="IJ13" s="176"/>
      <c r="IK13" s="176"/>
      <c r="IL13" s="176"/>
      <c r="IM13" s="176"/>
      <c r="IN13" s="176"/>
      <c r="IO13" s="176"/>
    </row>
    <row r="14" spans="1:249" ht="12.75" customHeight="1">
      <c r="A14" s="1069" t="s">
        <v>278</v>
      </c>
      <c r="B14" s="10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7"/>
      <c r="V14" s="178"/>
      <c r="W14" s="178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6"/>
      <c r="DJ14" s="176"/>
      <c r="DK14" s="176"/>
      <c r="DL14" s="176"/>
      <c r="DM14" s="176"/>
      <c r="DN14" s="176"/>
      <c r="DO14" s="176"/>
      <c r="DP14" s="176"/>
      <c r="DQ14" s="176"/>
      <c r="DR14" s="176"/>
      <c r="DS14" s="176"/>
      <c r="DT14" s="176"/>
      <c r="DU14" s="176"/>
      <c r="DV14" s="176"/>
      <c r="DW14" s="176"/>
      <c r="DX14" s="176"/>
      <c r="DY14" s="176"/>
      <c r="DZ14" s="176"/>
      <c r="EA14" s="176"/>
      <c r="EB14" s="176"/>
      <c r="EC14" s="176"/>
      <c r="ED14" s="176"/>
      <c r="EE14" s="176"/>
      <c r="EF14" s="176"/>
      <c r="EG14" s="176"/>
      <c r="EH14" s="176"/>
      <c r="EI14" s="176"/>
      <c r="EJ14" s="176"/>
      <c r="EK14" s="176"/>
      <c r="EL14" s="176"/>
      <c r="EM14" s="176"/>
      <c r="EN14" s="176"/>
      <c r="EO14" s="176"/>
      <c r="EP14" s="176"/>
      <c r="EQ14" s="176"/>
      <c r="ER14" s="176"/>
      <c r="ES14" s="176"/>
      <c r="ET14" s="176"/>
      <c r="EU14" s="176"/>
      <c r="EV14" s="176"/>
      <c r="EW14" s="176"/>
      <c r="EX14" s="176"/>
      <c r="EY14" s="176"/>
      <c r="EZ14" s="176"/>
      <c r="FA14" s="176"/>
      <c r="FB14" s="176"/>
      <c r="FC14" s="176"/>
      <c r="FD14" s="176"/>
      <c r="FE14" s="176"/>
      <c r="FF14" s="176"/>
      <c r="FG14" s="176"/>
      <c r="FH14" s="176"/>
      <c r="FI14" s="176"/>
      <c r="FJ14" s="176"/>
      <c r="FK14" s="176"/>
      <c r="FL14" s="176"/>
      <c r="FM14" s="176"/>
      <c r="FN14" s="176"/>
      <c r="FO14" s="176"/>
      <c r="FP14" s="176"/>
      <c r="FQ14" s="176"/>
      <c r="FR14" s="176"/>
      <c r="FS14" s="176"/>
      <c r="FT14" s="176"/>
      <c r="FU14" s="176"/>
      <c r="FV14" s="176"/>
      <c r="FW14" s="176"/>
      <c r="FX14" s="176"/>
      <c r="FY14" s="176"/>
      <c r="FZ14" s="176"/>
      <c r="GA14" s="176"/>
      <c r="GB14" s="176"/>
      <c r="GC14" s="176"/>
      <c r="GD14" s="176"/>
      <c r="GE14" s="176"/>
      <c r="GF14" s="176"/>
      <c r="GG14" s="176"/>
      <c r="GH14" s="176"/>
      <c r="GI14" s="176"/>
      <c r="GJ14" s="176"/>
      <c r="GK14" s="176"/>
      <c r="GL14" s="176"/>
      <c r="GM14" s="176"/>
      <c r="GN14" s="176"/>
      <c r="GO14" s="176"/>
      <c r="GP14" s="176"/>
      <c r="GQ14" s="176"/>
      <c r="GR14" s="176"/>
      <c r="GS14" s="176"/>
      <c r="GT14" s="176"/>
      <c r="GU14" s="176"/>
      <c r="GV14" s="176"/>
      <c r="GW14" s="176"/>
      <c r="GX14" s="176"/>
      <c r="GY14" s="176"/>
      <c r="GZ14" s="176"/>
      <c r="HA14" s="176"/>
      <c r="HB14" s="176"/>
      <c r="HC14" s="176"/>
      <c r="HD14" s="176"/>
      <c r="HE14" s="176"/>
      <c r="HF14" s="176"/>
      <c r="HG14" s="176"/>
      <c r="HH14" s="176"/>
      <c r="HI14" s="176"/>
      <c r="HJ14" s="176"/>
      <c r="HK14" s="176"/>
      <c r="HL14" s="176"/>
      <c r="HM14" s="176"/>
      <c r="HN14" s="176"/>
      <c r="HO14" s="176"/>
      <c r="HP14" s="176"/>
      <c r="HQ14" s="176"/>
      <c r="HR14" s="176"/>
      <c r="HS14" s="176"/>
      <c r="HT14" s="176"/>
      <c r="HU14" s="176"/>
      <c r="HV14" s="176"/>
      <c r="HW14" s="176"/>
      <c r="HX14" s="176"/>
      <c r="HY14" s="176"/>
      <c r="HZ14" s="176"/>
      <c r="IA14" s="176"/>
      <c r="IB14" s="176"/>
      <c r="IC14" s="176"/>
      <c r="ID14" s="176"/>
      <c r="IE14" s="176"/>
      <c r="IF14" s="176"/>
      <c r="IG14" s="176"/>
      <c r="IH14" s="176"/>
      <c r="II14" s="176"/>
      <c r="IJ14" s="176"/>
      <c r="IK14" s="176"/>
      <c r="IL14" s="176"/>
      <c r="IM14" s="176"/>
      <c r="IN14" s="176"/>
      <c r="IO14" s="176"/>
    </row>
    <row r="15" spans="1:24" ht="24.75" customHeight="1">
      <c r="A15" s="326">
        <v>1</v>
      </c>
      <c r="B15" s="327" t="s">
        <v>138</v>
      </c>
      <c r="C15" s="581">
        <f>21.07*53/100</f>
        <v>11.1671</v>
      </c>
      <c r="D15" s="581">
        <f>21.07*7/100</f>
        <v>1.4749</v>
      </c>
      <c r="E15" s="581">
        <f>21.07*40/100</f>
        <v>8.427999999999999</v>
      </c>
      <c r="F15" s="583">
        <v>0</v>
      </c>
      <c r="G15" s="583">
        <v>0</v>
      </c>
      <c r="H15" s="583">
        <v>0</v>
      </c>
      <c r="I15" s="581">
        <f aca="true" t="shared" si="0" ref="I15:K19">C15+F15</f>
        <v>11.1671</v>
      </c>
      <c r="J15" s="581">
        <f t="shared" si="0"/>
        <v>1.4749</v>
      </c>
      <c r="K15" s="581">
        <f t="shared" si="0"/>
        <v>8.427999999999999</v>
      </c>
      <c r="L15" s="581">
        <f>26.89*53/100</f>
        <v>14.251700000000001</v>
      </c>
      <c r="M15" s="581">
        <f>26.89*7/100</f>
        <v>1.8823</v>
      </c>
      <c r="N15" s="581">
        <f>26.89*40/100</f>
        <v>10.755999999999998</v>
      </c>
      <c r="O15" s="581">
        <v>0</v>
      </c>
      <c r="P15" s="581">
        <v>0</v>
      </c>
      <c r="Q15" s="581">
        <v>0</v>
      </c>
      <c r="R15" s="581">
        <f>L15+O15</f>
        <v>14.251700000000001</v>
      </c>
      <c r="S15" s="581">
        <f aca="true" t="shared" si="1" ref="S15:T19">M15+P15</f>
        <v>1.8823</v>
      </c>
      <c r="T15" s="581">
        <f t="shared" si="1"/>
        <v>10.755999999999998</v>
      </c>
      <c r="U15" s="581">
        <f>I15+R15</f>
        <v>25.4188</v>
      </c>
      <c r="V15" s="581">
        <f aca="true" t="shared" si="2" ref="V15:W19">J15+S15</f>
        <v>3.3572</v>
      </c>
      <c r="W15" s="581">
        <f t="shared" si="2"/>
        <v>19.183999999999997</v>
      </c>
      <c r="X15" s="538"/>
    </row>
    <row r="16" spans="1:24" ht="33.75" customHeight="1">
      <c r="A16" s="326">
        <v>2</v>
      </c>
      <c r="B16" s="328" t="s">
        <v>531</v>
      </c>
      <c r="C16" s="581">
        <f>261.21*53/100</f>
        <v>138.44129999999998</v>
      </c>
      <c r="D16" s="581">
        <f>261.21*7/100</f>
        <v>18.284699999999997</v>
      </c>
      <c r="E16" s="581">
        <f>261.21*40/100</f>
        <v>104.484</v>
      </c>
      <c r="F16" s="583">
        <f>28.79*53/100</f>
        <v>15.2587</v>
      </c>
      <c r="G16" s="583">
        <f>28.79*7/100</f>
        <v>2.0153</v>
      </c>
      <c r="H16" s="583">
        <f>28.79*40/100</f>
        <v>11.515999999999998</v>
      </c>
      <c r="I16" s="581">
        <f t="shared" si="0"/>
        <v>153.7</v>
      </c>
      <c r="J16" s="581">
        <f t="shared" si="0"/>
        <v>20.299999999999997</v>
      </c>
      <c r="K16" s="581">
        <f t="shared" si="0"/>
        <v>116</v>
      </c>
      <c r="L16" s="581">
        <f>332.23*53/100</f>
        <v>176.08190000000002</v>
      </c>
      <c r="M16" s="581">
        <f>332.23*7/100</f>
        <v>23.2561</v>
      </c>
      <c r="N16" s="581">
        <f>332.23*40/100</f>
        <v>132.892</v>
      </c>
      <c r="O16" s="581">
        <f>37.05*53/100</f>
        <v>19.636499999999998</v>
      </c>
      <c r="P16" s="581">
        <f>37.05*7/100</f>
        <v>2.5934999999999997</v>
      </c>
      <c r="Q16" s="581">
        <f>37.05*40/100</f>
        <v>14.82</v>
      </c>
      <c r="R16" s="581">
        <f>L16+O16</f>
        <v>195.71840000000003</v>
      </c>
      <c r="S16" s="581">
        <f t="shared" si="1"/>
        <v>25.8496</v>
      </c>
      <c r="T16" s="581">
        <f t="shared" si="1"/>
        <v>147.712</v>
      </c>
      <c r="U16" s="581">
        <f>I16+R16</f>
        <v>349.4184</v>
      </c>
      <c r="V16" s="581">
        <f t="shared" si="2"/>
        <v>46.14959999999999</v>
      </c>
      <c r="W16" s="581">
        <f t="shared" si="2"/>
        <v>263.712</v>
      </c>
      <c r="X16" s="538"/>
    </row>
    <row r="17" spans="1:24" ht="36" customHeight="1">
      <c r="A17" s="326">
        <v>3</v>
      </c>
      <c r="B17" s="328" t="s">
        <v>142</v>
      </c>
      <c r="C17" s="581">
        <f>107.46*53/100</f>
        <v>56.9538</v>
      </c>
      <c r="D17" s="581">
        <f>107.46*7/100</f>
        <v>7.522199999999999</v>
      </c>
      <c r="E17" s="581">
        <f>107.46*40/100</f>
        <v>42.983999999999995</v>
      </c>
      <c r="F17" s="583">
        <f>11.94*53/100</f>
        <v>6.328199999999999</v>
      </c>
      <c r="G17" s="583">
        <f>11.94*7/100</f>
        <v>0.8358</v>
      </c>
      <c r="H17" s="583">
        <f>11.94*40/100</f>
        <v>4.776</v>
      </c>
      <c r="I17" s="581">
        <f t="shared" si="0"/>
        <v>63.282</v>
      </c>
      <c r="J17" s="581">
        <f t="shared" si="0"/>
        <v>8.357999999999999</v>
      </c>
      <c r="K17" s="581">
        <f t="shared" si="0"/>
        <v>47.75999999999999</v>
      </c>
      <c r="L17" s="581">
        <f>62.73*53/100</f>
        <v>33.246900000000004</v>
      </c>
      <c r="M17" s="581">
        <f>62.73*7/100</f>
        <v>4.3911</v>
      </c>
      <c r="N17" s="581">
        <f>62.73*40/100</f>
        <v>25.092</v>
      </c>
      <c r="O17" s="581">
        <f>6.97*53/100</f>
        <v>3.6940999999999997</v>
      </c>
      <c r="P17" s="581">
        <f>6.97*7/100</f>
        <v>0.4879</v>
      </c>
      <c r="Q17" s="581">
        <f>6.97*40/100</f>
        <v>2.7880000000000003</v>
      </c>
      <c r="R17" s="581">
        <f>L17+O17</f>
        <v>36.941</v>
      </c>
      <c r="S17" s="581">
        <f t="shared" si="1"/>
        <v>4.879</v>
      </c>
      <c r="T17" s="581">
        <f t="shared" si="1"/>
        <v>27.88</v>
      </c>
      <c r="U17" s="581">
        <f>I17+R17</f>
        <v>100.223</v>
      </c>
      <c r="V17" s="581">
        <f t="shared" si="2"/>
        <v>13.236999999999998</v>
      </c>
      <c r="W17" s="581">
        <f t="shared" si="2"/>
        <v>75.63999999999999</v>
      </c>
      <c r="X17" s="538"/>
    </row>
    <row r="18" spans="1:24" ht="37.5" customHeight="1">
      <c r="A18" s="326">
        <v>4</v>
      </c>
      <c r="B18" s="328" t="s">
        <v>140</v>
      </c>
      <c r="C18" s="581">
        <f>12.78*53/100</f>
        <v>6.773399999999999</v>
      </c>
      <c r="D18" s="581">
        <f>12.78*7/100</f>
        <v>0.8946</v>
      </c>
      <c r="E18" s="581">
        <f>12.78*40/100</f>
        <v>5.112</v>
      </c>
      <c r="F18" s="583">
        <v>0</v>
      </c>
      <c r="G18" s="583">
        <v>0</v>
      </c>
      <c r="H18" s="583">
        <v>0</v>
      </c>
      <c r="I18" s="581">
        <f t="shared" si="0"/>
        <v>6.773399999999999</v>
      </c>
      <c r="J18" s="581">
        <f t="shared" si="0"/>
        <v>0.8946</v>
      </c>
      <c r="K18" s="581">
        <f t="shared" si="0"/>
        <v>5.112</v>
      </c>
      <c r="L18" s="581">
        <f>16.31*53/100</f>
        <v>8.6443</v>
      </c>
      <c r="M18" s="581">
        <f>16.31*7/100</f>
        <v>1.1417</v>
      </c>
      <c r="N18" s="581">
        <f>16.31*40/100</f>
        <v>6.524</v>
      </c>
      <c r="O18" s="581"/>
      <c r="P18" s="581">
        <v>0</v>
      </c>
      <c r="Q18" s="581">
        <v>0</v>
      </c>
      <c r="R18" s="581">
        <f>L18+O18</f>
        <v>8.6443</v>
      </c>
      <c r="S18" s="581">
        <f t="shared" si="1"/>
        <v>1.1417</v>
      </c>
      <c r="T18" s="581">
        <f t="shared" si="1"/>
        <v>6.524</v>
      </c>
      <c r="U18" s="581">
        <f>I18+R18</f>
        <v>15.417699999999998</v>
      </c>
      <c r="V18" s="581">
        <f t="shared" si="2"/>
        <v>2.0362999999999998</v>
      </c>
      <c r="W18" s="581">
        <f t="shared" si="2"/>
        <v>11.636</v>
      </c>
      <c r="X18" s="538"/>
    </row>
    <row r="19" spans="1:24" ht="30.75" customHeight="1">
      <c r="A19" s="326">
        <v>5</v>
      </c>
      <c r="B19" s="327" t="s">
        <v>141</v>
      </c>
      <c r="C19" s="581">
        <f>7.25*53/100</f>
        <v>3.8425</v>
      </c>
      <c r="D19" s="581">
        <f>7.25*7/100</f>
        <v>0.5075</v>
      </c>
      <c r="E19" s="581">
        <f>7.25*40/100</f>
        <v>2.9</v>
      </c>
      <c r="F19" s="583">
        <v>0</v>
      </c>
      <c r="G19" s="583">
        <v>0</v>
      </c>
      <c r="H19" s="583">
        <v>0</v>
      </c>
      <c r="I19" s="581">
        <f t="shared" si="0"/>
        <v>3.8425</v>
      </c>
      <c r="J19" s="581">
        <f t="shared" si="0"/>
        <v>0.5075</v>
      </c>
      <c r="K19" s="581">
        <f t="shared" si="0"/>
        <v>2.9</v>
      </c>
      <c r="L19" s="581">
        <f>7.89*53/100</f>
        <v>4.181699999999999</v>
      </c>
      <c r="M19" s="581">
        <f>7.89*7/100</f>
        <v>0.5523</v>
      </c>
      <c r="N19" s="581">
        <f>7.89*40/100</f>
        <v>3.1559999999999997</v>
      </c>
      <c r="O19" s="581"/>
      <c r="P19" s="581">
        <v>0</v>
      </c>
      <c r="Q19" s="581">
        <v>0</v>
      </c>
      <c r="R19" s="581">
        <f>L19+O19</f>
        <v>4.181699999999999</v>
      </c>
      <c r="S19" s="581">
        <f t="shared" si="1"/>
        <v>0.5523</v>
      </c>
      <c r="T19" s="581">
        <f t="shared" si="1"/>
        <v>3.1559999999999997</v>
      </c>
      <c r="U19" s="581">
        <f>I19+R19</f>
        <v>8.024199999999999</v>
      </c>
      <c r="V19" s="581">
        <f t="shared" si="2"/>
        <v>1.0598</v>
      </c>
      <c r="W19" s="581">
        <f t="shared" si="2"/>
        <v>6.055999999999999</v>
      </c>
      <c r="X19" s="419"/>
    </row>
    <row r="20" spans="1:24" ht="12.75" customHeight="1">
      <c r="A20" s="1067" t="s">
        <v>279</v>
      </c>
      <c r="B20" s="1068"/>
      <c r="C20" s="581"/>
      <c r="D20" s="581"/>
      <c r="E20" s="581"/>
      <c r="F20" s="583"/>
      <c r="G20" s="583"/>
      <c r="H20" s="583"/>
      <c r="I20" s="583"/>
      <c r="J20" s="581"/>
      <c r="K20" s="581"/>
      <c r="L20" s="581"/>
      <c r="M20" s="581"/>
      <c r="N20" s="581"/>
      <c r="O20" s="581"/>
      <c r="P20" s="581"/>
      <c r="Q20" s="581"/>
      <c r="R20" s="581"/>
      <c r="S20" s="581"/>
      <c r="T20" s="581"/>
      <c r="U20" s="628">
        <f>SUM(U15:U19)</f>
        <v>498.50210000000004</v>
      </c>
      <c r="V20" s="628">
        <f>SUM(V15:V19)</f>
        <v>65.83989999999999</v>
      </c>
      <c r="W20" s="628">
        <f>SUM(W15:W19)</f>
        <v>376.22799999999995</v>
      </c>
      <c r="X20" s="418">
        <f>SUM(U20:W20)</f>
        <v>940.5699999999999</v>
      </c>
    </row>
    <row r="21" spans="1:24" ht="20.25" customHeight="1">
      <c r="A21" s="326">
        <v>6</v>
      </c>
      <c r="B21" s="327" t="s">
        <v>143</v>
      </c>
      <c r="C21" s="581">
        <v>0</v>
      </c>
      <c r="D21" s="581">
        <v>0</v>
      </c>
      <c r="E21" s="581">
        <v>0</v>
      </c>
      <c r="F21" s="583">
        <v>0</v>
      </c>
      <c r="G21" s="583">
        <v>0</v>
      </c>
      <c r="H21" s="583">
        <v>0</v>
      </c>
      <c r="I21" s="581">
        <f aca="true" t="shared" si="3" ref="I21:K22">C21+F21</f>
        <v>0</v>
      </c>
      <c r="J21" s="581">
        <f t="shared" si="3"/>
        <v>0</v>
      </c>
      <c r="K21" s="581">
        <f t="shared" si="3"/>
        <v>0</v>
      </c>
      <c r="L21" s="581">
        <v>0</v>
      </c>
      <c r="M21" s="581">
        <v>0</v>
      </c>
      <c r="N21" s="581">
        <v>0</v>
      </c>
      <c r="O21" s="581">
        <v>0</v>
      </c>
      <c r="P21" s="581">
        <v>0</v>
      </c>
      <c r="Q21" s="581">
        <v>0</v>
      </c>
      <c r="R21" s="581">
        <v>0</v>
      </c>
      <c r="S21" s="581">
        <v>0</v>
      </c>
      <c r="T21" s="581">
        <v>0</v>
      </c>
      <c r="U21" s="581">
        <f aca="true" t="shared" si="4" ref="U21:W22">I21+R21</f>
        <v>0</v>
      </c>
      <c r="V21" s="581">
        <f t="shared" si="4"/>
        <v>0</v>
      </c>
      <c r="W21" s="581">
        <f t="shared" si="4"/>
        <v>0</v>
      </c>
      <c r="X21" s="418"/>
    </row>
    <row r="22" spans="1:24" ht="22.5" customHeight="1">
      <c r="A22" s="326">
        <v>7</v>
      </c>
      <c r="B22" s="327" t="s">
        <v>144</v>
      </c>
      <c r="C22" s="581">
        <f>22.15*53/100</f>
        <v>11.739499999999998</v>
      </c>
      <c r="D22" s="581">
        <f>22.15*7/100</f>
        <v>1.5504999999999998</v>
      </c>
      <c r="E22" s="581">
        <f>22.15*40/100</f>
        <v>8.86</v>
      </c>
      <c r="F22" s="583"/>
      <c r="G22" s="583">
        <v>0</v>
      </c>
      <c r="H22" s="583">
        <v>0</v>
      </c>
      <c r="I22" s="581">
        <f t="shared" si="3"/>
        <v>11.739499999999998</v>
      </c>
      <c r="J22" s="581">
        <f t="shared" si="3"/>
        <v>1.5504999999999998</v>
      </c>
      <c r="K22" s="581">
        <f t="shared" si="3"/>
        <v>8.86</v>
      </c>
      <c r="L22" s="581">
        <v>0</v>
      </c>
      <c r="M22" s="581">
        <v>0</v>
      </c>
      <c r="N22" s="581">
        <v>0</v>
      </c>
      <c r="O22" s="581">
        <v>0</v>
      </c>
      <c r="P22" s="581">
        <v>0</v>
      </c>
      <c r="Q22" s="581">
        <v>0</v>
      </c>
      <c r="R22" s="581">
        <v>0</v>
      </c>
      <c r="S22" s="581">
        <v>0</v>
      </c>
      <c r="T22" s="581">
        <v>0</v>
      </c>
      <c r="U22" s="581">
        <f t="shared" si="4"/>
        <v>11.739499999999998</v>
      </c>
      <c r="V22" s="581">
        <f t="shared" si="4"/>
        <v>1.5504999999999998</v>
      </c>
      <c r="W22" s="581">
        <f t="shared" si="4"/>
        <v>8.86</v>
      </c>
      <c r="X22" s="418">
        <f>SUM(C22:G22)</f>
        <v>22.15</v>
      </c>
    </row>
    <row r="23" spans="1:24" ht="12.75">
      <c r="A23" s="179" t="s">
        <v>7</v>
      </c>
      <c r="B23" s="180"/>
      <c r="C23" s="581"/>
      <c r="D23" s="581"/>
      <c r="E23" s="581"/>
      <c r="F23" s="583"/>
      <c r="G23" s="583"/>
      <c r="H23" s="583"/>
      <c r="I23" s="581"/>
      <c r="J23" s="581"/>
      <c r="K23" s="581"/>
      <c r="L23" s="581"/>
      <c r="M23" s="581"/>
      <c r="N23" s="581"/>
      <c r="O23" s="581"/>
      <c r="P23" s="581"/>
      <c r="Q23" s="581"/>
      <c r="R23" s="581"/>
      <c r="S23" s="581"/>
      <c r="T23" s="581"/>
      <c r="U23" s="581"/>
      <c r="V23" s="581"/>
      <c r="W23" s="581"/>
      <c r="X23" s="418"/>
    </row>
    <row r="24" spans="1:24" ht="40.5" customHeight="1">
      <c r="A24" s="1065" t="s">
        <v>19</v>
      </c>
      <c r="B24" s="1066"/>
      <c r="C24" s="582">
        <f aca="true" t="shared" si="5" ref="C24:K24">SUM(C15:C23)</f>
        <v>228.9176</v>
      </c>
      <c r="D24" s="582">
        <f t="shared" si="5"/>
        <v>30.234399999999997</v>
      </c>
      <c r="E24" s="582">
        <f t="shared" si="5"/>
        <v>172.76799999999997</v>
      </c>
      <c r="F24" s="627">
        <f t="shared" si="5"/>
        <v>21.5869</v>
      </c>
      <c r="G24" s="627">
        <f t="shared" si="5"/>
        <v>2.8510999999999997</v>
      </c>
      <c r="H24" s="627">
        <f t="shared" si="5"/>
        <v>16.291999999999998</v>
      </c>
      <c r="I24" s="582">
        <f t="shared" si="5"/>
        <v>250.50449999999998</v>
      </c>
      <c r="J24" s="582">
        <f t="shared" si="5"/>
        <v>33.0855</v>
      </c>
      <c r="K24" s="582">
        <f t="shared" si="5"/>
        <v>189.06</v>
      </c>
      <c r="L24" s="582">
        <f aca="true" t="shared" si="6" ref="L24:Q24">SUM(L15:L23)</f>
        <v>236.40650000000002</v>
      </c>
      <c r="M24" s="582">
        <f t="shared" si="6"/>
        <v>31.223499999999998</v>
      </c>
      <c r="N24" s="582">
        <f t="shared" si="6"/>
        <v>178.42000000000002</v>
      </c>
      <c r="O24" s="582">
        <f t="shared" si="6"/>
        <v>23.330599999999997</v>
      </c>
      <c r="P24" s="582">
        <f t="shared" si="6"/>
        <v>3.0813999999999995</v>
      </c>
      <c r="Q24" s="582">
        <f t="shared" si="6"/>
        <v>17.608</v>
      </c>
      <c r="R24" s="582">
        <f aca="true" t="shared" si="7" ref="R24:W24">SUM(R15:R23)</f>
        <v>259.7371</v>
      </c>
      <c r="S24" s="582">
        <f t="shared" si="7"/>
        <v>34.3049</v>
      </c>
      <c r="T24" s="582">
        <f t="shared" si="7"/>
        <v>196.028</v>
      </c>
      <c r="U24" s="582">
        <f t="shared" si="7"/>
        <v>1008.7437000000001</v>
      </c>
      <c r="V24" s="582">
        <f t="shared" si="7"/>
        <v>133.23029999999997</v>
      </c>
      <c r="W24" s="628">
        <f t="shared" si="7"/>
        <v>761.3159999999999</v>
      </c>
      <c r="X24" s="419"/>
    </row>
    <row r="25" spans="1:22" ht="23.25" customHeight="1">
      <c r="A25" s="181"/>
      <c r="B25" s="543"/>
      <c r="C25" s="547"/>
      <c r="D25" s="547"/>
      <c r="E25" s="547"/>
      <c r="F25" s="547"/>
      <c r="G25" s="547"/>
      <c r="H25" s="544"/>
      <c r="I25" s="545"/>
      <c r="J25" s="544"/>
      <c r="K25" s="544"/>
      <c r="L25" s="544"/>
      <c r="M25" s="544"/>
      <c r="N25" s="544"/>
      <c r="O25" s="544"/>
      <c r="P25" s="544"/>
      <c r="Q25" s="544"/>
      <c r="R25" s="544"/>
      <c r="S25" s="546"/>
      <c r="T25" s="544"/>
      <c r="U25" s="544"/>
      <c r="V25" s="544"/>
    </row>
    <row r="26" spans="2:22" ht="12.75">
      <c r="B26" s="542"/>
      <c r="C26" s="548"/>
      <c r="D26" s="548"/>
      <c r="E26" s="548"/>
      <c r="F26" s="548"/>
      <c r="G26" s="548"/>
      <c r="H26" s="540"/>
      <c r="I26" s="541"/>
      <c r="J26" s="540"/>
      <c r="K26" s="540"/>
      <c r="L26" s="540"/>
      <c r="M26" s="540"/>
      <c r="N26" s="540"/>
      <c r="O26" s="540"/>
      <c r="P26" s="540"/>
      <c r="Q26" s="540"/>
      <c r="R26" s="540"/>
      <c r="S26" s="540"/>
      <c r="T26" s="540"/>
      <c r="U26" s="540"/>
      <c r="V26" s="540"/>
    </row>
    <row r="27" spans="2:22" ht="12.75">
      <c r="B27" s="542"/>
      <c r="C27" s="548"/>
      <c r="D27" s="548"/>
      <c r="E27" s="548"/>
      <c r="F27" s="548"/>
      <c r="G27" s="548"/>
      <c r="H27" s="540"/>
      <c r="I27" s="541"/>
      <c r="J27" s="540"/>
      <c r="K27" s="540"/>
      <c r="L27" s="540"/>
      <c r="M27" s="540"/>
      <c r="N27" s="540"/>
      <c r="O27" s="540"/>
      <c r="P27" s="540"/>
      <c r="Q27" s="540"/>
      <c r="R27" s="540"/>
      <c r="S27" s="540"/>
      <c r="T27" s="540"/>
      <c r="U27" s="540"/>
      <c r="V27" s="540"/>
    </row>
    <row r="28" spans="2:22" ht="12.75">
      <c r="B28" s="542"/>
      <c r="C28" s="548"/>
      <c r="D28" s="548"/>
      <c r="E28" s="548"/>
      <c r="F28" s="548"/>
      <c r="G28" s="548"/>
      <c r="H28" s="540"/>
      <c r="I28" s="541"/>
      <c r="J28" s="540"/>
      <c r="K28" s="540"/>
      <c r="L28" s="540"/>
      <c r="M28" s="540"/>
      <c r="N28" s="540"/>
      <c r="O28" s="540"/>
      <c r="P28" s="540"/>
      <c r="Q28" s="540"/>
      <c r="R28" s="540"/>
      <c r="S28" s="540"/>
      <c r="T28" s="540"/>
      <c r="U28" s="540"/>
      <c r="V28" s="540"/>
    </row>
    <row r="29" spans="2:22" ht="12.75">
      <c r="B29" s="539"/>
      <c r="C29" s="548"/>
      <c r="D29" s="548"/>
      <c r="E29" s="548"/>
      <c r="F29" s="548"/>
      <c r="G29" s="548"/>
      <c r="H29" s="540"/>
      <c r="I29" s="541"/>
      <c r="J29" s="540"/>
      <c r="K29" s="540"/>
      <c r="L29" s="540"/>
      <c r="M29" s="540"/>
      <c r="N29" s="540"/>
      <c r="O29" s="540"/>
      <c r="P29" s="540"/>
      <c r="Q29" s="540"/>
      <c r="R29" s="540"/>
      <c r="S29" s="540"/>
      <c r="T29" s="540"/>
      <c r="U29" s="540"/>
      <c r="V29" s="540"/>
    </row>
    <row r="30" spans="2:22" ht="12.75">
      <c r="B30" s="540"/>
      <c r="C30" s="549"/>
      <c r="D30" s="549"/>
      <c r="E30" s="549"/>
      <c r="F30" s="549"/>
      <c r="G30" s="549"/>
      <c r="H30" s="540"/>
      <c r="I30" s="541"/>
      <c r="J30" s="540"/>
      <c r="K30" s="540"/>
      <c r="L30" s="540"/>
      <c r="M30" s="540"/>
      <c r="N30" s="540"/>
      <c r="O30" s="540"/>
      <c r="P30" s="540"/>
      <c r="Q30" s="540"/>
      <c r="R30" s="540"/>
      <c r="S30" s="540"/>
      <c r="T30" s="540"/>
      <c r="U30" s="540"/>
      <c r="V30" s="540"/>
    </row>
    <row r="36" spans="1:21" ht="12.75">
      <c r="A36" s="1055"/>
      <c r="B36" s="1055"/>
      <c r="C36" s="1055"/>
      <c r="D36" s="1055"/>
      <c r="E36" s="1055"/>
      <c r="F36" s="1055"/>
      <c r="G36" s="1055"/>
      <c r="H36" s="1055"/>
      <c r="I36" s="1055"/>
      <c r="J36" s="182"/>
      <c r="K36" s="182"/>
      <c r="L36" s="182"/>
      <c r="M36" s="182"/>
      <c r="N36" s="182"/>
      <c r="O36" s="1055"/>
      <c r="P36" s="1055"/>
      <c r="Q36" s="1055"/>
      <c r="R36" s="1055"/>
      <c r="S36" s="1055"/>
      <c r="T36" s="1055"/>
      <c r="U36" s="1055"/>
    </row>
    <row r="38" spans="1:23" ht="15.75" customHeight="1">
      <c r="A38" s="183" t="s">
        <v>12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R38" s="1056" t="s">
        <v>13</v>
      </c>
      <c r="S38" s="1056"/>
      <c r="T38" s="1056"/>
      <c r="U38" s="1056"/>
      <c r="V38" s="1056"/>
      <c r="W38" s="1056"/>
    </row>
    <row r="39" spans="1:23" ht="15.75" customHeight="1">
      <c r="A39" s="1057" t="s">
        <v>14</v>
      </c>
      <c r="B39" s="1057"/>
      <c r="C39" s="1057"/>
      <c r="D39" s="1057"/>
      <c r="E39" s="1057"/>
      <c r="F39" s="1057"/>
      <c r="G39" s="1057"/>
      <c r="H39" s="1057"/>
      <c r="I39" s="1057"/>
      <c r="J39" s="1057"/>
      <c r="K39" s="1057"/>
      <c r="L39" s="1057"/>
      <c r="M39" s="1057"/>
      <c r="N39" s="1057"/>
      <c r="O39" s="1057"/>
      <c r="P39" s="1057"/>
      <c r="Q39" s="1057"/>
      <c r="R39" s="1057"/>
      <c r="S39" s="1057"/>
      <c r="T39" s="1057"/>
      <c r="U39" s="1057"/>
      <c r="V39" s="1057"/>
      <c r="W39" s="1057"/>
    </row>
    <row r="40" spans="1:23" ht="15.75" customHeight="1">
      <c r="A40" s="1056" t="s">
        <v>15</v>
      </c>
      <c r="B40" s="1056"/>
      <c r="C40" s="1056"/>
      <c r="D40" s="1056"/>
      <c r="E40" s="1056"/>
      <c r="F40" s="1056"/>
      <c r="G40" s="1056"/>
      <c r="H40" s="1056"/>
      <c r="I40" s="1056"/>
      <c r="J40" s="1056"/>
      <c r="K40" s="1056"/>
      <c r="L40" s="1056"/>
      <c r="M40" s="1056"/>
      <c r="N40" s="1056"/>
      <c r="O40" s="1056"/>
      <c r="P40" s="1056"/>
      <c r="Q40" s="1056"/>
      <c r="R40" s="1056"/>
      <c r="S40" s="1056"/>
      <c r="T40" s="1056"/>
      <c r="U40" s="1056"/>
      <c r="V40" s="1056"/>
      <c r="W40" s="1056"/>
    </row>
    <row r="41" spans="18:23" ht="12.75">
      <c r="R41" s="1054" t="s">
        <v>86</v>
      </c>
      <c r="S41" s="1054"/>
      <c r="T41" s="1054"/>
      <c r="U41" s="1054"/>
      <c r="V41" s="1054"/>
      <c r="W41" s="1054"/>
    </row>
  </sheetData>
  <sheetProtection/>
  <mergeCells count="26">
    <mergeCell ref="A24:B24"/>
    <mergeCell ref="A20:B20"/>
    <mergeCell ref="A14:B14"/>
    <mergeCell ref="O11:Q11"/>
    <mergeCell ref="V9:W9"/>
    <mergeCell ref="A10:A11"/>
    <mergeCell ref="B10:B11"/>
    <mergeCell ref="C10:K10"/>
    <mergeCell ref="L10:T10"/>
    <mergeCell ref="U10:W11"/>
    <mergeCell ref="R11:T11"/>
    <mergeCell ref="O1:U1"/>
    <mergeCell ref="B4:U4"/>
    <mergeCell ref="B6:U6"/>
    <mergeCell ref="A8:B8"/>
    <mergeCell ref="C11:E11"/>
    <mergeCell ref="F11:H11"/>
    <mergeCell ref="I11:K11"/>
    <mergeCell ref="L11:N11"/>
    <mergeCell ref="A2:W2"/>
    <mergeCell ref="R41:W41"/>
    <mergeCell ref="A36:I36"/>
    <mergeCell ref="O36:U36"/>
    <mergeCell ref="R38:W38"/>
    <mergeCell ref="A39:W39"/>
    <mergeCell ref="A40:W40"/>
  </mergeCells>
  <printOptions horizontalCentered="1"/>
  <pageMargins left="0.708661417322835" right="0.708661417322835" top="1.236220472" bottom="0" header="0.31496062992126" footer="0.31496062992126"/>
  <pageSetup fitToHeight="1" fitToWidth="1" horizontalDpi="600" verticalDpi="600" orientation="landscape" paperSize="9" scale="66" r:id="rId1"/>
  <colBreaks count="1" manualBreakCount="1">
    <brk id="23" max="65535" man="1"/>
  </colBreaks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view="pageBreakPreview" zoomScale="82" zoomScaleSheetLayoutView="82" zoomScalePageLayoutView="0" workbookViewId="0" topLeftCell="A2">
      <selection activeCell="P19" sqref="A19:V25"/>
    </sheetView>
  </sheetViews>
  <sheetFormatPr defaultColWidth="9.140625" defaultRowHeight="12.75"/>
  <cols>
    <col min="1" max="1" width="5.57421875" style="263" customWidth="1"/>
    <col min="2" max="2" width="8.8515625" style="263" customWidth="1"/>
    <col min="3" max="3" width="10.28125" style="263" customWidth="1"/>
    <col min="4" max="4" width="8.421875" style="263" customWidth="1"/>
    <col min="5" max="6" width="9.8515625" style="263" customWidth="1"/>
    <col min="7" max="7" width="10.8515625" style="263" customWidth="1"/>
    <col min="8" max="8" width="11.57421875" style="263" customWidth="1"/>
    <col min="9" max="9" width="11.7109375" style="249" customWidth="1"/>
    <col min="10" max="10" width="9.421875" style="249" customWidth="1"/>
    <col min="11" max="11" width="8.00390625" style="249" customWidth="1"/>
    <col min="12" max="14" width="8.140625" style="249" customWidth="1"/>
    <col min="15" max="15" width="8.421875" style="249" customWidth="1"/>
    <col min="16" max="16" width="8.140625" style="249" customWidth="1"/>
    <col min="17" max="17" width="8.8515625" style="249" customWidth="1"/>
    <col min="18" max="18" width="8.140625" style="249" customWidth="1"/>
    <col min="19" max="19" width="11.00390625" style="249" customWidth="1"/>
    <col min="20" max="20" width="12.8515625" style="249" customWidth="1"/>
    <col min="21" max="16384" width="9.140625" style="249" customWidth="1"/>
  </cols>
  <sheetData>
    <row r="1" spans="7:20" ht="15">
      <c r="G1" s="989"/>
      <c r="H1" s="989"/>
      <c r="I1" s="989"/>
      <c r="J1" s="263"/>
      <c r="K1" s="263"/>
      <c r="L1" s="263"/>
      <c r="M1" s="263"/>
      <c r="N1" s="263"/>
      <c r="O1" s="263"/>
      <c r="P1" s="263"/>
      <c r="Q1" s="263"/>
      <c r="R1" s="263"/>
      <c r="S1" s="990" t="s">
        <v>740</v>
      </c>
      <c r="T1" s="990"/>
    </row>
    <row r="2" spans="1:20" ht="15.75">
      <c r="A2" s="991" t="s">
        <v>0</v>
      </c>
      <c r="B2" s="991"/>
      <c r="C2" s="991"/>
      <c r="D2" s="991"/>
      <c r="E2" s="991"/>
      <c r="F2" s="991"/>
      <c r="G2" s="991"/>
      <c r="H2" s="991"/>
      <c r="I2" s="991"/>
      <c r="J2" s="991"/>
      <c r="K2" s="991"/>
      <c r="L2" s="991"/>
      <c r="M2" s="991"/>
      <c r="N2" s="991"/>
      <c r="O2" s="991"/>
      <c r="P2" s="991"/>
      <c r="Q2" s="991"/>
      <c r="R2" s="991"/>
      <c r="S2" s="991"/>
      <c r="T2" s="991"/>
    </row>
    <row r="3" spans="1:20" ht="18">
      <c r="A3" s="992" t="s">
        <v>753</v>
      </c>
      <c r="B3" s="992"/>
      <c r="C3" s="992"/>
      <c r="D3" s="992"/>
      <c r="E3" s="992"/>
      <c r="F3" s="992"/>
      <c r="G3" s="992"/>
      <c r="H3" s="992"/>
      <c r="I3" s="992"/>
      <c r="J3" s="992"/>
      <c r="K3" s="992"/>
      <c r="L3" s="992"/>
      <c r="M3" s="992"/>
      <c r="N3" s="992"/>
      <c r="O3" s="992"/>
      <c r="P3" s="992"/>
      <c r="Q3" s="992"/>
      <c r="R3" s="992"/>
      <c r="S3" s="992"/>
      <c r="T3" s="992"/>
    </row>
    <row r="4" spans="1:20" ht="12.75" customHeight="1">
      <c r="A4" s="993" t="s">
        <v>791</v>
      </c>
      <c r="B4" s="993"/>
      <c r="C4" s="993"/>
      <c r="D4" s="993"/>
      <c r="E4" s="993"/>
      <c r="F4" s="993"/>
      <c r="G4" s="993"/>
      <c r="H4" s="993"/>
      <c r="I4" s="993"/>
      <c r="J4" s="993"/>
      <c r="K4" s="993"/>
      <c r="L4" s="993"/>
      <c r="M4" s="993"/>
      <c r="N4" s="993"/>
      <c r="O4" s="993"/>
      <c r="P4" s="993"/>
      <c r="Q4" s="993"/>
      <c r="R4" s="993"/>
      <c r="S4" s="263"/>
      <c r="T4" s="263"/>
    </row>
    <row r="5" spans="1:20" s="250" customFormat="1" ht="7.5" customHeight="1">
      <c r="A5" s="993"/>
      <c r="B5" s="993"/>
      <c r="C5" s="993"/>
      <c r="D5" s="993"/>
      <c r="E5" s="993"/>
      <c r="F5" s="993"/>
      <c r="G5" s="993"/>
      <c r="H5" s="993"/>
      <c r="I5" s="993"/>
      <c r="J5" s="993"/>
      <c r="K5" s="993"/>
      <c r="L5" s="993"/>
      <c r="M5" s="993"/>
      <c r="N5" s="993"/>
      <c r="O5" s="993"/>
      <c r="P5" s="993"/>
      <c r="Q5" s="993"/>
      <c r="R5" s="993"/>
      <c r="S5" s="274"/>
      <c r="T5" s="274"/>
    </row>
    <row r="6" spans="1:20" ht="12.75">
      <c r="A6" s="994"/>
      <c r="B6" s="994"/>
      <c r="C6" s="994"/>
      <c r="D6" s="994"/>
      <c r="E6" s="994"/>
      <c r="F6" s="994"/>
      <c r="G6" s="994"/>
      <c r="H6" s="994"/>
      <c r="I6" s="994"/>
      <c r="J6" s="994"/>
      <c r="K6" s="994"/>
      <c r="L6" s="994"/>
      <c r="M6" s="994"/>
      <c r="N6" s="994"/>
      <c r="O6" s="994"/>
      <c r="P6" s="994"/>
      <c r="Q6" s="994"/>
      <c r="R6" s="994"/>
      <c r="S6" s="994"/>
      <c r="T6" s="994"/>
    </row>
    <row r="7" spans="1:20" ht="12.75">
      <c r="A7" s="330" t="s">
        <v>652</v>
      </c>
      <c r="B7" s="330"/>
      <c r="H7" s="264"/>
      <c r="I7" s="263"/>
      <c r="J7" s="263"/>
      <c r="K7" s="263"/>
      <c r="L7" s="980"/>
      <c r="M7" s="980"/>
      <c r="N7" s="980"/>
      <c r="O7" s="980"/>
      <c r="P7" s="980"/>
      <c r="Q7" s="980"/>
      <c r="R7" s="980"/>
      <c r="S7" s="980"/>
      <c r="T7" s="980"/>
    </row>
    <row r="8" spans="1:20" ht="30.75" customHeight="1">
      <c r="A8" s="775" t="s">
        <v>2</v>
      </c>
      <c r="B8" s="775" t="s">
        <v>3</v>
      </c>
      <c r="C8" s="981" t="s">
        <v>541</v>
      </c>
      <c r="D8" s="982"/>
      <c r="E8" s="982"/>
      <c r="F8" s="982"/>
      <c r="G8" s="983"/>
      <c r="H8" s="984" t="s">
        <v>87</v>
      </c>
      <c r="I8" s="981" t="s">
        <v>88</v>
      </c>
      <c r="J8" s="982"/>
      <c r="K8" s="982"/>
      <c r="L8" s="983"/>
      <c r="M8" s="981" t="s">
        <v>96</v>
      </c>
      <c r="N8" s="982"/>
      <c r="O8" s="982"/>
      <c r="P8" s="983"/>
      <c r="Q8" s="984" t="s">
        <v>202</v>
      </c>
      <c r="R8" s="1083"/>
      <c r="S8" s="1084"/>
      <c r="T8" s="775" t="s">
        <v>487</v>
      </c>
    </row>
    <row r="9" spans="1:20" ht="44.25" customHeight="1">
      <c r="A9" s="775"/>
      <c r="B9" s="775"/>
      <c r="C9" s="314" t="s">
        <v>651</v>
      </c>
      <c r="D9" s="314" t="s">
        <v>645</v>
      </c>
      <c r="E9" s="314" t="s">
        <v>646</v>
      </c>
      <c r="F9" s="266" t="s">
        <v>105</v>
      </c>
      <c r="G9" s="266" t="s">
        <v>253</v>
      </c>
      <c r="H9" s="985"/>
      <c r="I9" s="265" t="s">
        <v>203</v>
      </c>
      <c r="J9" s="265" t="s">
        <v>123</v>
      </c>
      <c r="K9" s="265" t="s">
        <v>124</v>
      </c>
      <c r="L9" s="265" t="s">
        <v>486</v>
      </c>
      <c r="M9" s="265" t="s">
        <v>150</v>
      </c>
      <c r="N9" s="265" t="s">
        <v>152</v>
      </c>
      <c r="O9" s="265" t="s">
        <v>154</v>
      </c>
      <c r="P9" s="265" t="s">
        <v>485</v>
      </c>
      <c r="Q9" s="265" t="s">
        <v>173</v>
      </c>
      <c r="R9" s="266" t="s">
        <v>159</v>
      </c>
      <c r="S9" s="276" t="s">
        <v>19</v>
      </c>
      <c r="T9" s="775"/>
    </row>
    <row r="10" spans="1:20" s="251" customFormat="1" ht="12.75">
      <c r="A10" s="265">
        <v>1</v>
      </c>
      <c r="B10" s="265">
        <v>2</v>
      </c>
      <c r="C10" s="265">
        <v>3</v>
      </c>
      <c r="D10" s="265">
        <v>4</v>
      </c>
      <c r="E10" s="265">
        <v>5</v>
      </c>
      <c r="F10" s="265">
        <v>6</v>
      </c>
      <c r="G10" s="265">
        <v>7</v>
      </c>
      <c r="H10" s="265">
        <v>8</v>
      </c>
      <c r="I10" s="265">
        <v>9</v>
      </c>
      <c r="J10" s="265">
        <v>10</v>
      </c>
      <c r="K10" s="265">
        <v>11</v>
      </c>
      <c r="L10" s="265">
        <v>12</v>
      </c>
      <c r="M10" s="265">
        <v>13</v>
      </c>
      <c r="N10" s="265">
        <v>14</v>
      </c>
      <c r="O10" s="265">
        <v>15</v>
      </c>
      <c r="P10" s="265">
        <v>16</v>
      </c>
      <c r="Q10" s="265">
        <v>17</v>
      </c>
      <c r="R10" s="265">
        <v>18</v>
      </c>
      <c r="S10" s="265">
        <v>19</v>
      </c>
      <c r="T10" s="265">
        <v>20</v>
      </c>
    </row>
    <row r="11" spans="1:20" ht="35.25" customHeight="1">
      <c r="A11" s="332">
        <v>1</v>
      </c>
      <c r="B11" s="332" t="s">
        <v>641</v>
      </c>
      <c r="C11" s="413">
        <v>11409.286363636364</v>
      </c>
      <c r="D11" s="413">
        <v>1390.2681818181818</v>
      </c>
      <c r="E11" s="413">
        <v>161.73636363636365</v>
      </c>
      <c r="F11" s="332">
        <v>0</v>
      </c>
      <c r="G11" s="413">
        <f>SUM(C11:F11)</f>
        <v>12961.29090909091</v>
      </c>
      <c r="H11" s="520">
        <v>224</v>
      </c>
      <c r="I11" s="400">
        <v>290.3329163636364</v>
      </c>
      <c r="J11" s="400">
        <f>G11*H11*0.0001</f>
        <v>290.3329163636364</v>
      </c>
      <c r="K11" s="413">
        <v>0</v>
      </c>
      <c r="L11" s="413">
        <v>0</v>
      </c>
      <c r="M11" s="400">
        <v>8.709987490909091</v>
      </c>
      <c r="N11" s="400">
        <f>J11*0.03</f>
        <v>8.709987490909091</v>
      </c>
      <c r="O11" s="506">
        <v>0</v>
      </c>
      <c r="P11" s="506">
        <v>0</v>
      </c>
      <c r="Q11" s="507">
        <f>G11*H11*0.0000372</f>
        <v>108.00384488727275</v>
      </c>
      <c r="R11" s="507">
        <f>G11*H11*0.0000041</f>
        <v>11.903649570909092</v>
      </c>
      <c r="S11" s="507">
        <f>SUM(Q11:R11)</f>
        <v>119.90749445818184</v>
      </c>
      <c r="T11" s="508">
        <f>J11*0.0182</f>
        <v>5.284059077818183</v>
      </c>
    </row>
    <row r="12" spans="1:20" ht="36" customHeight="1">
      <c r="A12" s="332">
        <v>2</v>
      </c>
      <c r="B12" s="332" t="s">
        <v>642</v>
      </c>
      <c r="C12" s="413">
        <v>7153.677272727273</v>
      </c>
      <c r="D12" s="413">
        <v>363.9227272727273</v>
      </c>
      <c r="E12" s="413">
        <v>21.8</v>
      </c>
      <c r="F12" s="332">
        <v>0</v>
      </c>
      <c r="G12" s="413">
        <f>SUM(C12:F12)</f>
        <v>7539.400000000001</v>
      </c>
      <c r="H12" s="520">
        <v>224</v>
      </c>
      <c r="I12" s="400">
        <v>168.88256</v>
      </c>
      <c r="J12" s="400">
        <f>G12*H12*0.0001</f>
        <v>168.88256</v>
      </c>
      <c r="K12" s="413">
        <v>0</v>
      </c>
      <c r="L12" s="413">
        <v>0</v>
      </c>
      <c r="M12" s="400">
        <v>5.0664768</v>
      </c>
      <c r="N12" s="400">
        <f>J12*0.03</f>
        <v>5.0664768</v>
      </c>
      <c r="O12" s="506">
        <v>0</v>
      </c>
      <c r="P12" s="506">
        <v>0</v>
      </c>
      <c r="Q12" s="507">
        <f>G12*H12*0.0000372</f>
        <v>62.82431232000001</v>
      </c>
      <c r="R12" s="507">
        <f>G12*H12*0.0000041</f>
        <v>6.92418496</v>
      </c>
      <c r="S12" s="507">
        <f>SUM(Q12:R12)</f>
        <v>69.74849728000001</v>
      </c>
      <c r="T12" s="508">
        <f>J12*0.0182</f>
        <v>3.0736625920000002</v>
      </c>
    </row>
    <row r="13" spans="1:20" ht="33" customHeight="1">
      <c r="A13" s="332">
        <v>3</v>
      </c>
      <c r="B13" s="332" t="s">
        <v>643</v>
      </c>
      <c r="C13" s="413">
        <v>2317.1</v>
      </c>
      <c r="D13" s="413">
        <v>215.90454545454546</v>
      </c>
      <c r="E13" s="413">
        <v>0</v>
      </c>
      <c r="F13" s="332">
        <v>0</v>
      </c>
      <c r="G13" s="413">
        <f>SUM(C13:F13)</f>
        <v>2533.004545454545</v>
      </c>
      <c r="H13" s="520">
        <v>224</v>
      </c>
      <c r="I13" s="400">
        <v>56.73930181818181</v>
      </c>
      <c r="J13" s="400">
        <f>G13*H13*0.0001</f>
        <v>56.73930181818181</v>
      </c>
      <c r="K13" s="413">
        <v>0</v>
      </c>
      <c r="L13" s="413">
        <v>0</v>
      </c>
      <c r="M13" s="400">
        <v>1.7021790545454543</v>
      </c>
      <c r="N13" s="400">
        <f>J13*0.03</f>
        <v>1.7021790545454543</v>
      </c>
      <c r="O13" s="506">
        <v>0</v>
      </c>
      <c r="P13" s="506">
        <v>0</v>
      </c>
      <c r="Q13" s="507">
        <f>G13*H13*0.0000372</f>
        <v>21.107020276363635</v>
      </c>
      <c r="R13" s="507">
        <f>G13*H13*0.0000041</f>
        <v>2.326311374545454</v>
      </c>
      <c r="S13" s="507">
        <f>SUM(Q13:R13)</f>
        <v>23.43333165090909</v>
      </c>
      <c r="T13" s="508">
        <f>J13*0.0182</f>
        <v>1.032655293090909</v>
      </c>
    </row>
    <row r="14" spans="1:20" ht="31.5" customHeight="1">
      <c r="A14" s="332">
        <v>4</v>
      </c>
      <c r="B14" s="332" t="s">
        <v>644</v>
      </c>
      <c r="C14" s="413">
        <v>7814.159090909091</v>
      </c>
      <c r="D14" s="413">
        <v>429.6090909090909</v>
      </c>
      <c r="E14" s="413">
        <v>70.07272727272728</v>
      </c>
      <c r="F14" s="332">
        <v>0</v>
      </c>
      <c r="G14" s="413">
        <f>SUM(C14:F14)</f>
        <v>8313.84090909091</v>
      </c>
      <c r="H14" s="520">
        <v>224</v>
      </c>
      <c r="I14" s="400">
        <v>186.23003636363637</v>
      </c>
      <c r="J14" s="400">
        <f>G14*H14*0.0001</f>
        <v>186.23003636363637</v>
      </c>
      <c r="K14" s="413">
        <v>0</v>
      </c>
      <c r="L14" s="413">
        <v>0</v>
      </c>
      <c r="M14" s="400">
        <v>5.586901090909091</v>
      </c>
      <c r="N14" s="400">
        <f>J14*0.03</f>
        <v>5.586901090909091</v>
      </c>
      <c r="O14" s="506">
        <v>0</v>
      </c>
      <c r="P14" s="506">
        <v>0</v>
      </c>
      <c r="Q14" s="507">
        <f>G14*H14*0.0000372</f>
        <v>69.27757352727274</v>
      </c>
      <c r="R14" s="507">
        <f>G14*H14*0.0000041</f>
        <v>7.635431490909091</v>
      </c>
      <c r="S14" s="507">
        <f>SUM(Q14:R14)</f>
        <v>76.91300501818182</v>
      </c>
      <c r="T14" s="508">
        <f>J14*0.0182</f>
        <v>3.389386661818182</v>
      </c>
    </row>
    <row r="15" spans="1:20" ht="33" customHeight="1">
      <c r="A15" s="336" t="s">
        <v>7</v>
      </c>
      <c r="B15" s="310" t="s">
        <v>19</v>
      </c>
      <c r="C15" s="517">
        <v>28694.22272727273</v>
      </c>
      <c r="D15" s="517">
        <v>2399.7045454545455</v>
      </c>
      <c r="E15" s="517">
        <v>253.60909090909092</v>
      </c>
      <c r="F15" s="310">
        <v>0</v>
      </c>
      <c r="G15" s="517">
        <f>SUM(C15:F15)</f>
        <v>31347.536363636365</v>
      </c>
      <c r="H15" s="607">
        <v>224</v>
      </c>
      <c r="I15" s="401">
        <f>SUM(I11:I14)</f>
        <v>702.1848145454546</v>
      </c>
      <c r="J15" s="401">
        <f>G15*H15*0.0001</f>
        <v>702.1848145454546</v>
      </c>
      <c r="K15" s="517">
        <f aca="true" t="shared" si="0" ref="K15:P15">SUM(K11:K14)</f>
        <v>0</v>
      </c>
      <c r="L15" s="517">
        <f t="shared" si="0"/>
        <v>0</v>
      </c>
      <c r="M15" s="401">
        <f>SUM(M11:M14)</f>
        <v>21.065544436363638</v>
      </c>
      <c r="N15" s="401">
        <f t="shared" si="0"/>
        <v>21.065544436363638</v>
      </c>
      <c r="O15" s="509">
        <f t="shared" si="0"/>
        <v>0</v>
      </c>
      <c r="P15" s="509">
        <f t="shared" si="0"/>
        <v>0</v>
      </c>
      <c r="Q15" s="456">
        <f>SUM(Q11:Q14)</f>
        <v>261.21275101090913</v>
      </c>
      <c r="R15" s="507">
        <f>SUM(R11:R14)</f>
        <v>28.78957739636364</v>
      </c>
      <c r="S15" s="456">
        <f>SUM(Q15:R15)</f>
        <v>290.0023284072728</v>
      </c>
      <c r="T15" s="510">
        <f>SUM(T11:T14)</f>
        <v>12.779763624727273</v>
      </c>
    </row>
    <row r="16" spans="1:20" ht="12.75">
      <c r="A16" s="269"/>
      <c r="B16" s="269"/>
      <c r="C16" s="269"/>
      <c r="D16" s="269"/>
      <c r="E16" s="269"/>
      <c r="F16" s="269"/>
      <c r="G16" s="269"/>
      <c r="H16" s="269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</row>
    <row r="17" spans="1:20" ht="12.75">
      <c r="A17" s="270" t="s">
        <v>8</v>
      </c>
      <c r="B17" s="271"/>
      <c r="C17" s="271"/>
      <c r="D17" s="269"/>
      <c r="E17" s="269"/>
      <c r="F17" s="269"/>
      <c r="G17" s="269"/>
      <c r="H17" s="269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</row>
    <row r="18" spans="1:20" ht="12.75">
      <c r="A18" s="272" t="s">
        <v>9</v>
      </c>
      <c r="B18" s="272"/>
      <c r="C18" s="272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</row>
    <row r="19" spans="1:20" ht="12.75">
      <c r="A19" s="272" t="s">
        <v>10</v>
      </c>
      <c r="B19" s="272"/>
      <c r="C19" s="272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</row>
    <row r="20" spans="1:20" ht="12.75">
      <c r="A20" s="979" t="s">
        <v>238</v>
      </c>
      <c r="B20" s="979"/>
      <c r="C20" s="979"/>
      <c r="D20" s="979"/>
      <c r="I20" s="263"/>
      <c r="J20" s="263"/>
      <c r="K20" s="263"/>
      <c r="L20" s="269"/>
      <c r="M20" s="277"/>
      <c r="N20" s="277"/>
      <c r="O20" s="277"/>
      <c r="P20" s="277"/>
      <c r="Q20" s="277"/>
      <c r="R20" s="277"/>
      <c r="S20" s="269"/>
      <c r="T20" s="263"/>
    </row>
    <row r="21" spans="1:20" ht="12.75">
      <c r="A21" s="270" t="s">
        <v>121</v>
      </c>
      <c r="B21" s="272" t="s">
        <v>204</v>
      </c>
      <c r="C21" s="272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</row>
    <row r="22" spans="1:20" ht="12.75">
      <c r="A22" s="270" t="s">
        <v>151</v>
      </c>
      <c r="B22" s="979" t="s">
        <v>698</v>
      </c>
      <c r="C22" s="979"/>
      <c r="D22" s="979"/>
      <c r="E22" s="979"/>
      <c r="F22" s="27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</row>
    <row r="23" spans="1:20" ht="12.75">
      <c r="A23" s="272" t="s">
        <v>153</v>
      </c>
      <c r="B23" s="979" t="s">
        <v>699</v>
      </c>
      <c r="C23" s="979"/>
      <c r="D23" s="979"/>
      <c r="E23" s="979"/>
      <c r="F23" s="27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</row>
    <row r="24" spans="1:20" ht="12.75">
      <c r="A24" s="272" t="s">
        <v>174</v>
      </c>
      <c r="B24" s="979" t="s">
        <v>700</v>
      </c>
      <c r="C24" s="979"/>
      <c r="D24" s="979"/>
      <c r="E24" s="979"/>
      <c r="F24" s="979"/>
      <c r="G24" s="979"/>
      <c r="H24" s="979"/>
      <c r="I24" s="979"/>
      <c r="J24" s="979"/>
      <c r="K24" s="979"/>
      <c r="L24" s="979"/>
      <c r="M24" s="979"/>
      <c r="N24" s="979"/>
      <c r="O24" s="979"/>
      <c r="P24" s="979"/>
      <c r="Q24" s="979"/>
      <c r="R24" s="979"/>
      <c r="S24" s="263"/>
      <c r="T24" s="263"/>
    </row>
    <row r="25" spans="1:20" ht="12.75">
      <c r="A25" s="272" t="s">
        <v>125</v>
      </c>
      <c r="B25" s="272" t="s">
        <v>254</v>
      </c>
      <c r="C25" s="272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</row>
    <row r="26" spans="1:20" ht="12.75">
      <c r="A26" s="272" t="s">
        <v>126</v>
      </c>
      <c r="B26" s="272" t="s">
        <v>256</v>
      </c>
      <c r="C26" s="272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</row>
    <row r="27" spans="1:20" ht="12.75">
      <c r="A27" s="272"/>
      <c r="B27" s="272" t="s">
        <v>257</v>
      </c>
      <c r="C27" s="272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</row>
    <row r="28" spans="1:20" ht="12.75">
      <c r="A28" s="272"/>
      <c r="B28" s="272"/>
      <c r="C28" s="272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</row>
    <row r="29" spans="1:20" ht="12.75">
      <c r="A29" s="272"/>
      <c r="B29" s="272"/>
      <c r="C29" s="272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</row>
    <row r="30" spans="1:20" ht="12.75">
      <c r="A30" s="272"/>
      <c r="B30" s="272"/>
      <c r="C30" s="272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</row>
    <row r="31" spans="1:20" ht="12.75">
      <c r="A31" s="272"/>
      <c r="B31" s="272"/>
      <c r="C31" s="272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</row>
    <row r="32" spans="1:20" ht="12.75">
      <c r="A32" s="272"/>
      <c r="B32" s="272"/>
      <c r="C32" s="272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</row>
    <row r="33" spans="1:20" ht="12.75">
      <c r="A33" s="272"/>
      <c r="B33" s="272"/>
      <c r="C33" s="272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</row>
    <row r="34" spans="1:20" ht="12.75">
      <c r="A34" s="272"/>
      <c r="B34" s="272"/>
      <c r="C34" s="272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</row>
    <row r="35" spans="1:20" ht="12.75">
      <c r="A35" s="272"/>
      <c r="B35" s="272"/>
      <c r="C35" s="272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</row>
    <row r="36" spans="1:20" ht="12.75">
      <c r="A36" s="272"/>
      <c r="B36" s="272"/>
      <c r="C36" s="272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</row>
    <row r="37" spans="1:20" ht="12.75">
      <c r="A37" s="272" t="s">
        <v>12</v>
      </c>
      <c r="H37" s="272"/>
      <c r="I37" s="263"/>
      <c r="J37" s="272"/>
      <c r="K37" s="272"/>
      <c r="L37" s="272"/>
      <c r="M37" s="272"/>
      <c r="N37" s="272"/>
      <c r="O37" s="272"/>
      <c r="P37" s="272"/>
      <c r="Q37" s="272"/>
      <c r="R37" s="272"/>
      <c r="S37" s="1086" t="s">
        <v>13</v>
      </c>
      <c r="T37" s="1086"/>
    </row>
    <row r="38" spans="9:20" ht="12.75">
      <c r="I38" s="272"/>
      <c r="J38" s="978" t="s">
        <v>14</v>
      </c>
      <c r="K38" s="978"/>
      <c r="L38" s="978"/>
      <c r="M38" s="978"/>
      <c r="N38" s="978"/>
      <c r="O38" s="978"/>
      <c r="P38" s="978"/>
      <c r="Q38" s="978"/>
      <c r="R38" s="978"/>
      <c r="S38" s="978"/>
      <c r="T38" s="978"/>
    </row>
    <row r="39" spans="9:20" ht="12.75">
      <c r="I39" s="978" t="s">
        <v>89</v>
      </c>
      <c r="J39" s="978"/>
      <c r="K39" s="978"/>
      <c r="L39" s="978"/>
      <c r="M39" s="978"/>
      <c r="N39" s="978"/>
      <c r="O39" s="978"/>
      <c r="P39" s="978"/>
      <c r="Q39" s="978"/>
      <c r="R39" s="978"/>
      <c r="S39" s="978"/>
      <c r="T39" s="978"/>
    </row>
    <row r="40" spans="1:20" ht="12.75" customHeight="1">
      <c r="A40" s="272"/>
      <c r="B40" s="272"/>
      <c r="I40" s="263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 t="s">
        <v>86</v>
      </c>
    </row>
    <row r="41" ht="12.75" customHeight="1"/>
    <row r="42" spans="1:20" ht="12.75">
      <c r="A42" s="1085"/>
      <c r="B42" s="1085"/>
      <c r="C42" s="1085"/>
      <c r="D42" s="1085"/>
      <c r="E42" s="1085"/>
      <c r="F42" s="1085"/>
      <c r="G42" s="1085"/>
      <c r="H42" s="1085"/>
      <c r="I42" s="1085"/>
      <c r="J42" s="1085"/>
      <c r="K42" s="1085"/>
      <c r="L42" s="1085"/>
      <c r="M42" s="1085"/>
      <c r="N42" s="1085"/>
      <c r="O42" s="1085"/>
      <c r="P42" s="1085"/>
      <c r="Q42" s="1085"/>
      <c r="R42" s="1085"/>
      <c r="S42" s="1085"/>
      <c r="T42" s="1085"/>
    </row>
  </sheetData>
  <sheetProtection/>
  <mergeCells count="23">
    <mergeCell ref="G1:I1"/>
    <mergeCell ref="I8:L8"/>
    <mergeCell ref="Q8:S8"/>
    <mergeCell ref="H8:H9"/>
    <mergeCell ref="A42:T42"/>
    <mergeCell ref="B8:B9"/>
    <mergeCell ref="C8:G8"/>
    <mergeCell ref="A20:D20"/>
    <mergeCell ref="S37:T37"/>
    <mergeCell ref="S1:T1"/>
    <mergeCell ref="A4:R5"/>
    <mergeCell ref="A2:T2"/>
    <mergeCell ref="T8:T9"/>
    <mergeCell ref="M8:P8"/>
    <mergeCell ref="A3:T3"/>
    <mergeCell ref="L7:T7"/>
    <mergeCell ref="A8:A9"/>
    <mergeCell ref="J38:T38"/>
    <mergeCell ref="I39:T39"/>
    <mergeCell ref="B23:E23"/>
    <mergeCell ref="B24:R24"/>
    <mergeCell ref="B22:E22"/>
    <mergeCell ref="A6:T6"/>
  </mergeCells>
  <printOptions horizontalCentered="1"/>
  <pageMargins left="0.7086614173228347" right="0.7086614173228347" top="1.0236220472440944" bottom="0" header="0.31496062992125984" footer="0.31496062992125984"/>
  <pageSetup fitToHeight="1" fitToWidth="1" horizontalDpi="600" verticalDpi="600" orientation="landscape" paperSize="9" scale="71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view="pageBreakPreview" zoomScale="80" zoomScaleSheetLayoutView="80" zoomScalePageLayoutView="0" workbookViewId="0" topLeftCell="A2">
      <selection activeCell="S18" sqref="S18"/>
    </sheetView>
  </sheetViews>
  <sheetFormatPr defaultColWidth="9.140625" defaultRowHeight="12.75"/>
  <cols>
    <col min="1" max="1" width="5.57421875" style="263" customWidth="1"/>
    <col min="2" max="2" width="8.8515625" style="263" customWidth="1"/>
    <col min="3" max="3" width="12.8515625" style="263" customWidth="1"/>
    <col min="4" max="4" width="8.421875" style="263" customWidth="1"/>
    <col min="5" max="6" width="9.8515625" style="263" customWidth="1"/>
    <col min="7" max="7" width="10.8515625" style="263" customWidth="1"/>
    <col min="8" max="8" width="12.8515625" style="263" customWidth="1"/>
    <col min="9" max="9" width="8.7109375" style="249" customWidth="1"/>
    <col min="10" max="10" width="8.8515625" style="249" customWidth="1"/>
    <col min="11" max="11" width="8.00390625" style="249" customWidth="1"/>
    <col min="12" max="12" width="10.00390625" style="249" customWidth="1"/>
    <col min="13" max="13" width="8.8515625" style="249" customWidth="1"/>
    <col min="14" max="16" width="8.140625" style="249" customWidth="1"/>
    <col min="17" max="17" width="8.8515625" style="249" customWidth="1"/>
    <col min="18" max="18" width="8.00390625" style="249" customWidth="1"/>
    <col min="19" max="19" width="8.28125" style="249" customWidth="1"/>
    <col min="20" max="20" width="8.7109375" style="249" customWidth="1"/>
    <col min="21" max="16384" width="9.140625" style="249" customWidth="1"/>
  </cols>
  <sheetData>
    <row r="1" spans="7:20" ht="15">
      <c r="G1" s="989"/>
      <c r="H1" s="989"/>
      <c r="I1" s="989"/>
      <c r="J1" s="263"/>
      <c r="K1" s="263"/>
      <c r="L1" s="263"/>
      <c r="M1" s="263"/>
      <c r="N1" s="263"/>
      <c r="O1" s="263"/>
      <c r="P1" s="263"/>
      <c r="Q1" s="263"/>
      <c r="R1" s="263"/>
      <c r="S1" s="990" t="s">
        <v>741</v>
      </c>
      <c r="T1" s="990"/>
    </row>
    <row r="2" spans="1:20" ht="15.75">
      <c r="A2" s="991" t="s">
        <v>0</v>
      </c>
      <c r="B2" s="991"/>
      <c r="C2" s="991"/>
      <c r="D2" s="991"/>
      <c r="E2" s="991"/>
      <c r="F2" s="991"/>
      <c r="G2" s="991"/>
      <c r="H2" s="991"/>
      <c r="I2" s="991"/>
      <c r="J2" s="991"/>
      <c r="K2" s="991"/>
      <c r="L2" s="991"/>
      <c r="M2" s="991"/>
      <c r="N2" s="991"/>
      <c r="O2" s="991"/>
      <c r="P2" s="991"/>
      <c r="Q2" s="991"/>
      <c r="R2" s="991"/>
      <c r="S2" s="991"/>
      <c r="T2" s="991"/>
    </row>
    <row r="3" spans="1:20" ht="18">
      <c r="A3" s="992" t="s">
        <v>753</v>
      </c>
      <c r="B3" s="992"/>
      <c r="C3" s="992"/>
      <c r="D3" s="992"/>
      <c r="E3" s="992"/>
      <c r="F3" s="992"/>
      <c r="G3" s="992"/>
      <c r="H3" s="992"/>
      <c r="I3" s="992"/>
      <c r="J3" s="992"/>
      <c r="K3" s="992"/>
      <c r="L3" s="992"/>
      <c r="M3" s="992"/>
      <c r="N3" s="992"/>
      <c r="O3" s="992"/>
      <c r="P3" s="992"/>
      <c r="Q3" s="992"/>
      <c r="R3" s="992"/>
      <c r="S3" s="992"/>
      <c r="T3" s="992"/>
    </row>
    <row r="4" spans="1:20" ht="12.75" customHeight="1">
      <c r="A4" s="993" t="s">
        <v>792</v>
      </c>
      <c r="B4" s="993"/>
      <c r="C4" s="993"/>
      <c r="D4" s="993"/>
      <c r="E4" s="993"/>
      <c r="F4" s="993"/>
      <c r="G4" s="993"/>
      <c r="H4" s="993"/>
      <c r="I4" s="993"/>
      <c r="J4" s="993"/>
      <c r="K4" s="993"/>
      <c r="L4" s="993"/>
      <c r="M4" s="993"/>
      <c r="N4" s="993"/>
      <c r="O4" s="993"/>
      <c r="P4" s="993"/>
      <c r="Q4" s="993"/>
      <c r="R4" s="993"/>
      <c r="S4" s="263"/>
      <c r="T4" s="263"/>
    </row>
    <row r="5" spans="1:20" s="250" customFormat="1" ht="7.5" customHeight="1">
      <c r="A5" s="993"/>
      <c r="B5" s="993"/>
      <c r="C5" s="993"/>
      <c r="D5" s="993"/>
      <c r="E5" s="993"/>
      <c r="F5" s="993"/>
      <c r="G5" s="993"/>
      <c r="H5" s="993"/>
      <c r="I5" s="993"/>
      <c r="J5" s="993"/>
      <c r="K5" s="993"/>
      <c r="L5" s="993"/>
      <c r="M5" s="993"/>
      <c r="N5" s="993"/>
      <c r="O5" s="993"/>
      <c r="P5" s="993"/>
      <c r="Q5" s="993"/>
      <c r="R5" s="993"/>
      <c r="S5" s="274"/>
      <c r="T5" s="274"/>
    </row>
    <row r="6" spans="1:20" ht="12.75">
      <c r="A6" s="994"/>
      <c r="B6" s="994"/>
      <c r="C6" s="994"/>
      <c r="D6" s="994"/>
      <c r="E6" s="994"/>
      <c r="F6" s="994"/>
      <c r="G6" s="994"/>
      <c r="H6" s="994"/>
      <c r="I6" s="994"/>
      <c r="J6" s="994"/>
      <c r="K6" s="994"/>
      <c r="L6" s="994"/>
      <c r="M6" s="994"/>
      <c r="N6" s="994"/>
      <c r="O6" s="994"/>
      <c r="P6" s="994"/>
      <c r="Q6" s="994"/>
      <c r="R6" s="994"/>
      <c r="S6" s="994"/>
      <c r="T6" s="994"/>
    </row>
    <row r="7" spans="1:20" ht="12.75">
      <c r="A7" s="330" t="s">
        <v>652</v>
      </c>
      <c r="B7" s="330"/>
      <c r="H7" s="275"/>
      <c r="I7" s="263"/>
      <c r="J7" s="263"/>
      <c r="K7" s="263"/>
      <c r="L7" s="980"/>
      <c r="M7" s="980"/>
      <c r="N7" s="980"/>
      <c r="O7" s="980"/>
      <c r="P7" s="980"/>
      <c r="Q7" s="980"/>
      <c r="R7" s="980"/>
      <c r="S7" s="980"/>
      <c r="T7" s="980"/>
    </row>
    <row r="8" spans="1:20" ht="30.75" customHeight="1">
      <c r="A8" s="775" t="s">
        <v>2</v>
      </c>
      <c r="B8" s="775" t="s">
        <v>3</v>
      </c>
      <c r="C8" s="981" t="s">
        <v>541</v>
      </c>
      <c r="D8" s="982"/>
      <c r="E8" s="982"/>
      <c r="F8" s="982"/>
      <c r="G8" s="983"/>
      <c r="H8" s="984" t="s">
        <v>87</v>
      </c>
      <c r="I8" s="981" t="s">
        <v>88</v>
      </c>
      <c r="J8" s="982"/>
      <c r="K8" s="982"/>
      <c r="L8" s="983"/>
      <c r="M8" s="981" t="s">
        <v>96</v>
      </c>
      <c r="N8" s="982"/>
      <c r="O8" s="982"/>
      <c r="P8" s="983"/>
      <c r="Q8" s="984" t="s">
        <v>202</v>
      </c>
      <c r="R8" s="1083"/>
      <c r="S8" s="1084"/>
      <c r="T8" s="775" t="s">
        <v>487</v>
      </c>
    </row>
    <row r="9" spans="1:20" ht="53.25" customHeight="1">
      <c r="A9" s="775"/>
      <c r="B9" s="775"/>
      <c r="C9" s="337" t="s">
        <v>5</v>
      </c>
      <c r="D9" s="337" t="s">
        <v>683</v>
      </c>
      <c r="E9" s="337" t="s">
        <v>684</v>
      </c>
      <c r="F9" s="360" t="s">
        <v>105</v>
      </c>
      <c r="G9" s="360" t="s">
        <v>253</v>
      </c>
      <c r="H9" s="985"/>
      <c r="I9" s="337" t="s">
        <v>203</v>
      </c>
      <c r="J9" s="337" t="s">
        <v>123</v>
      </c>
      <c r="K9" s="337" t="s">
        <v>124</v>
      </c>
      <c r="L9" s="337" t="s">
        <v>486</v>
      </c>
      <c r="M9" s="337" t="s">
        <v>150</v>
      </c>
      <c r="N9" s="337" t="s">
        <v>152</v>
      </c>
      <c r="O9" s="337" t="s">
        <v>154</v>
      </c>
      <c r="P9" s="337" t="s">
        <v>485</v>
      </c>
      <c r="Q9" s="337" t="s">
        <v>173</v>
      </c>
      <c r="R9" s="360" t="s">
        <v>159</v>
      </c>
      <c r="S9" s="361" t="s">
        <v>19</v>
      </c>
      <c r="T9" s="775"/>
    </row>
    <row r="10" spans="1:20" s="251" customFormat="1" ht="12.75">
      <c r="A10" s="265">
        <v>1</v>
      </c>
      <c r="B10" s="265">
        <v>2</v>
      </c>
      <c r="C10" s="265">
        <v>3</v>
      </c>
      <c r="D10" s="265">
        <v>4</v>
      </c>
      <c r="E10" s="265">
        <v>5</v>
      </c>
      <c r="F10" s="265">
        <v>6</v>
      </c>
      <c r="G10" s="265">
        <v>7</v>
      </c>
      <c r="H10" s="265">
        <v>8</v>
      </c>
      <c r="I10" s="265">
        <v>9</v>
      </c>
      <c r="J10" s="265">
        <v>10</v>
      </c>
      <c r="K10" s="265">
        <v>11</v>
      </c>
      <c r="L10" s="265">
        <v>12</v>
      </c>
      <c r="M10" s="265">
        <v>13</v>
      </c>
      <c r="N10" s="265">
        <v>14</v>
      </c>
      <c r="O10" s="265">
        <v>15</v>
      </c>
      <c r="P10" s="265">
        <v>16</v>
      </c>
      <c r="Q10" s="265">
        <v>17</v>
      </c>
      <c r="R10" s="265">
        <v>18</v>
      </c>
      <c r="S10" s="265">
        <v>19</v>
      </c>
      <c r="T10" s="265">
        <v>20</v>
      </c>
    </row>
    <row r="11" spans="1:20" ht="43.5" customHeight="1">
      <c r="A11" s="332">
        <v>1</v>
      </c>
      <c r="B11" s="332" t="s">
        <v>641</v>
      </c>
      <c r="C11" s="569">
        <v>10866.940909090908</v>
      </c>
      <c r="D11" s="511">
        <v>26</v>
      </c>
      <c r="E11" s="511">
        <v>69</v>
      </c>
      <c r="F11" s="455">
        <v>0</v>
      </c>
      <c r="G11" s="506">
        <f>SUM(C11:F11)</f>
        <v>10961.940909090908</v>
      </c>
      <c r="H11" s="512">
        <v>224</v>
      </c>
      <c r="I11" s="507">
        <v>368.3212145454545</v>
      </c>
      <c r="J11" s="507">
        <f>G11*H11*0.00015</f>
        <v>368.3212145454545</v>
      </c>
      <c r="K11" s="455">
        <v>0</v>
      </c>
      <c r="L11" s="455">
        <v>0</v>
      </c>
      <c r="M11" s="507">
        <f aca="true" t="shared" si="0" ref="M11:N14">I11*0.03</f>
        <v>11.049636436363635</v>
      </c>
      <c r="N11" s="455">
        <f t="shared" si="0"/>
        <v>11.049636436363635</v>
      </c>
      <c r="O11" s="455">
        <v>0</v>
      </c>
      <c r="P11" s="455">
        <v>0</v>
      </c>
      <c r="Q11" s="507">
        <f>G11*H11*0.0000556</f>
        <v>136.52439685818183</v>
      </c>
      <c r="R11" s="507">
        <f>G11*H11*0.0000062</f>
        <v>15.223943534545455</v>
      </c>
      <c r="S11" s="507">
        <f>SUM(Q11:R11)</f>
        <v>151.7483403927273</v>
      </c>
      <c r="T11" s="508">
        <f>J11*0.0182</f>
        <v>6.703446104727272</v>
      </c>
    </row>
    <row r="12" spans="1:20" ht="42" customHeight="1">
      <c r="A12" s="332">
        <v>2</v>
      </c>
      <c r="B12" s="332" t="s">
        <v>642</v>
      </c>
      <c r="C12" s="569">
        <v>7011.409090909091</v>
      </c>
      <c r="D12" s="511">
        <v>42</v>
      </c>
      <c r="E12" s="511">
        <v>30</v>
      </c>
      <c r="F12" s="455">
        <v>0</v>
      </c>
      <c r="G12" s="506">
        <f>SUM(C12:F12)</f>
        <v>7083.409090909091</v>
      </c>
      <c r="H12" s="512">
        <v>224</v>
      </c>
      <c r="I12" s="507">
        <v>238.00254545454544</v>
      </c>
      <c r="J12" s="507">
        <f>G12*H12*0.00015</f>
        <v>238.00254545454544</v>
      </c>
      <c r="K12" s="455">
        <v>0</v>
      </c>
      <c r="L12" s="455">
        <v>0</v>
      </c>
      <c r="M12" s="507">
        <f t="shared" si="0"/>
        <v>7.140076363636363</v>
      </c>
      <c r="N12" s="507">
        <f t="shared" si="0"/>
        <v>7.140076363636363</v>
      </c>
      <c r="O12" s="455">
        <v>0</v>
      </c>
      <c r="P12" s="455">
        <v>0</v>
      </c>
      <c r="Q12" s="507">
        <f>G12*H12*0.0000556</f>
        <v>88.2196101818182</v>
      </c>
      <c r="R12" s="507">
        <f>G12*H12*0.0000062</f>
        <v>9.837438545454546</v>
      </c>
      <c r="S12" s="507">
        <f>SUM(Q12:R12)</f>
        <v>98.05704872727274</v>
      </c>
      <c r="T12" s="508">
        <f>J12*0.0182</f>
        <v>4.331646327272727</v>
      </c>
    </row>
    <row r="13" spans="1:20" ht="45.75" customHeight="1">
      <c r="A13" s="332">
        <v>3</v>
      </c>
      <c r="B13" s="332" t="s">
        <v>643</v>
      </c>
      <c r="C13" s="569">
        <v>1765.9818181818182</v>
      </c>
      <c r="D13" s="511">
        <v>0</v>
      </c>
      <c r="E13" s="511">
        <v>0</v>
      </c>
      <c r="F13" s="455">
        <v>0</v>
      </c>
      <c r="G13" s="506">
        <f>SUM(C13:F13)</f>
        <v>1765.9818181818182</v>
      </c>
      <c r="H13" s="512">
        <v>224</v>
      </c>
      <c r="I13" s="507">
        <v>59.33698909090908</v>
      </c>
      <c r="J13" s="507">
        <f>G13*H13*0.00015</f>
        <v>59.33698909090908</v>
      </c>
      <c r="K13" s="455">
        <v>0</v>
      </c>
      <c r="L13" s="455">
        <v>0</v>
      </c>
      <c r="M13" s="507">
        <f t="shared" si="0"/>
        <v>1.7801096727272723</v>
      </c>
      <c r="N13" s="507">
        <f t="shared" si="0"/>
        <v>1.7801096727272723</v>
      </c>
      <c r="O13" s="455">
        <v>0</v>
      </c>
      <c r="P13" s="455">
        <v>0</v>
      </c>
      <c r="Q13" s="507">
        <f>G13*H13*0.0000556</f>
        <v>21.994243956363636</v>
      </c>
      <c r="R13" s="507">
        <f>G13*H13*0.0000062</f>
        <v>2.452595549090909</v>
      </c>
      <c r="S13" s="507">
        <f>SUM(Q13:R13)</f>
        <v>24.446839505454545</v>
      </c>
      <c r="T13" s="508">
        <f>J13*0.0182</f>
        <v>1.0799332014545453</v>
      </c>
    </row>
    <row r="14" spans="1:20" ht="35.25" customHeight="1">
      <c r="A14" s="332">
        <v>4</v>
      </c>
      <c r="B14" s="332" t="s">
        <v>644</v>
      </c>
      <c r="C14" s="570">
        <v>6864.445454545455</v>
      </c>
      <c r="D14" s="511">
        <v>0</v>
      </c>
      <c r="E14" s="511">
        <v>0</v>
      </c>
      <c r="F14" s="455">
        <v>0</v>
      </c>
      <c r="G14" s="506">
        <f>SUM(C14:F14)</f>
        <v>6864.445454545455</v>
      </c>
      <c r="H14" s="512">
        <v>224</v>
      </c>
      <c r="I14" s="507">
        <v>230.64536727272724</v>
      </c>
      <c r="J14" s="507">
        <f>G14*H14*0.00015</f>
        <v>230.64536727272724</v>
      </c>
      <c r="K14" s="455">
        <v>0</v>
      </c>
      <c r="L14" s="455">
        <v>0</v>
      </c>
      <c r="M14" s="507">
        <f t="shared" si="0"/>
        <v>6.919361018181817</v>
      </c>
      <c r="N14" s="507">
        <f t="shared" si="0"/>
        <v>6.919361018181817</v>
      </c>
      <c r="O14" s="455">
        <v>0</v>
      </c>
      <c r="P14" s="455">
        <v>0</v>
      </c>
      <c r="Q14" s="507">
        <f>G14*H14*0.0000556</f>
        <v>85.4925494690909</v>
      </c>
      <c r="R14" s="507">
        <f>G14*H14*0.0000062</f>
        <v>9.533341847272727</v>
      </c>
      <c r="S14" s="507">
        <f>SUM(Q14:R14)</f>
        <v>95.02589131636363</v>
      </c>
      <c r="T14" s="508">
        <f>J14*0.0182</f>
        <v>4.197745684363636</v>
      </c>
    </row>
    <row r="15" spans="1:20" ht="45" customHeight="1">
      <c r="A15" s="773" t="s">
        <v>634</v>
      </c>
      <c r="B15" s="1088"/>
      <c r="C15" s="569">
        <f>SUM(C11:C14)</f>
        <v>26508.77727272727</v>
      </c>
      <c r="D15" s="511">
        <f>SUM(D11:D14)</f>
        <v>68</v>
      </c>
      <c r="E15" s="511">
        <f>SUM(E11:E14)</f>
        <v>99</v>
      </c>
      <c r="F15" s="457">
        <f>SUM(F11:F14)</f>
        <v>0</v>
      </c>
      <c r="G15" s="509">
        <f>SUM(G11:G14)</f>
        <v>26675.77727272727</v>
      </c>
      <c r="H15" s="512">
        <v>224</v>
      </c>
      <c r="I15" s="456">
        <f>SUM(I11:I14)</f>
        <v>896.3061163636364</v>
      </c>
      <c r="J15" s="456">
        <f>G15*H15*0.00015</f>
        <v>896.3061163636362</v>
      </c>
      <c r="K15" s="457">
        <f aca="true" t="shared" si="1" ref="K15:Q15">SUM(K11:K14)</f>
        <v>0</v>
      </c>
      <c r="L15" s="457">
        <f t="shared" si="1"/>
        <v>0</v>
      </c>
      <c r="M15" s="456">
        <f t="shared" si="1"/>
        <v>26.889183490909087</v>
      </c>
      <c r="N15" s="456">
        <f t="shared" si="1"/>
        <v>26.889183490909087</v>
      </c>
      <c r="O15" s="457">
        <f t="shared" si="1"/>
        <v>0</v>
      </c>
      <c r="P15" s="457">
        <f t="shared" si="1"/>
        <v>0</v>
      </c>
      <c r="Q15" s="456">
        <f t="shared" si="1"/>
        <v>332.2308004654546</v>
      </c>
      <c r="R15" s="507">
        <f>SUM(R11:R14)</f>
        <v>37.04731947636364</v>
      </c>
      <c r="S15" s="456">
        <f>SUM(Q15:R15)</f>
        <v>369.2781199418182</v>
      </c>
      <c r="T15" s="510">
        <f>SUM(T11:T14)</f>
        <v>16.312771317818182</v>
      </c>
    </row>
    <row r="16" spans="1:20" ht="12.75">
      <c r="A16" s="269"/>
      <c r="B16" s="269"/>
      <c r="C16" s="269"/>
      <c r="D16" s="269"/>
      <c r="E16" s="269"/>
      <c r="F16" s="269"/>
      <c r="G16" s="269"/>
      <c r="H16" s="269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</row>
    <row r="17" spans="1:20" ht="12.75">
      <c r="A17" s="270" t="s">
        <v>8</v>
      </c>
      <c r="B17" s="271"/>
      <c r="C17" s="271"/>
      <c r="D17" s="269"/>
      <c r="E17" s="269"/>
      <c r="F17" s="269"/>
      <c r="G17" s="269"/>
      <c r="H17" s="269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</row>
    <row r="18" spans="1:20" ht="12.75">
      <c r="A18" s="272" t="s">
        <v>9</v>
      </c>
      <c r="B18" s="272"/>
      <c r="C18" s="272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</row>
    <row r="19" spans="1:20" ht="12.75">
      <c r="A19" s="272" t="s">
        <v>10</v>
      </c>
      <c r="B19" s="272"/>
      <c r="C19" s="272"/>
      <c r="I19" s="263"/>
      <c r="J19" s="263"/>
      <c r="K19" s="263"/>
      <c r="L19" s="263"/>
      <c r="M19" s="263"/>
      <c r="N19" s="263"/>
      <c r="O19" s="263"/>
      <c r="P19" s="430"/>
      <c r="Q19" s="263"/>
      <c r="R19" s="263"/>
      <c r="S19" s="263"/>
      <c r="T19" s="263"/>
    </row>
    <row r="20" spans="1:20" ht="12.75">
      <c r="A20" s="979" t="s">
        <v>238</v>
      </c>
      <c r="B20" s="979"/>
      <c r="C20" s="979"/>
      <c r="D20" s="979"/>
      <c r="I20" s="263"/>
      <c r="J20" s="263"/>
      <c r="K20" s="263"/>
      <c r="L20" s="269"/>
      <c r="M20" s="277"/>
      <c r="N20" s="277"/>
      <c r="O20" s="277"/>
      <c r="P20" s="277"/>
      <c r="Q20" s="277"/>
      <c r="R20" s="277"/>
      <c r="S20" s="269"/>
      <c r="T20" s="263"/>
    </row>
    <row r="21" spans="1:20" ht="12.75">
      <c r="A21" s="270" t="s">
        <v>121</v>
      </c>
      <c r="B21" s="272" t="s">
        <v>204</v>
      </c>
      <c r="C21" s="272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</row>
    <row r="22" spans="1:20" ht="12.75">
      <c r="A22" s="270" t="s">
        <v>151</v>
      </c>
      <c r="B22" s="979" t="s">
        <v>698</v>
      </c>
      <c r="C22" s="979"/>
      <c r="D22" s="979"/>
      <c r="E22" s="979"/>
      <c r="F22" s="27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</row>
    <row r="23" spans="1:20" ht="12.75">
      <c r="A23" s="272" t="s">
        <v>153</v>
      </c>
      <c r="B23" s="1087" t="s">
        <v>699</v>
      </c>
      <c r="C23" s="1087"/>
      <c r="D23" s="1087"/>
      <c r="E23" s="1087"/>
      <c r="F23" s="270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3"/>
      <c r="T23" s="263"/>
    </row>
    <row r="24" spans="1:20" ht="12.75">
      <c r="A24" s="272" t="s">
        <v>174</v>
      </c>
      <c r="B24" s="1087" t="s">
        <v>701</v>
      </c>
      <c r="C24" s="1087"/>
      <c r="D24" s="1087"/>
      <c r="E24" s="1087"/>
      <c r="F24" s="1087"/>
      <c r="G24" s="1087"/>
      <c r="H24" s="1087"/>
      <c r="I24" s="1087"/>
      <c r="J24" s="1087"/>
      <c r="K24" s="1087"/>
      <c r="L24" s="1087"/>
      <c r="M24" s="1087"/>
      <c r="N24" s="1087"/>
      <c r="O24" s="1087"/>
      <c r="P24" s="1087"/>
      <c r="Q24" s="1087"/>
      <c r="R24" s="1087"/>
      <c r="S24" s="263"/>
      <c r="T24" s="263"/>
    </row>
    <row r="25" spans="1:20" ht="12.75">
      <c r="A25" s="272" t="s">
        <v>125</v>
      </c>
      <c r="B25" s="272" t="s">
        <v>254</v>
      </c>
      <c r="C25" s="272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</row>
    <row r="26" spans="1:20" ht="12.75">
      <c r="A26" s="272" t="s">
        <v>126</v>
      </c>
      <c r="B26" s="272" t="s">
        <v>256</v>
      </c>
      <c r="C26" s="272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</row>
    <row r="27" spans="1:20" ht="12.75">
      <c r="A27" s="272"/>
      <c r="B27" s="272" t="s">
        <v>257</v>
      </c>
      <c r="C27" s="272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</row>
    <row r="28" spans="1:20" ht="12.75">
      <c r="A28" s="272"/>
      <c r="B28" s="272"/>
      <c r="C28" s="272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</row>
    <row r="29" spans="1:20" ht="12.75">
      <c r="A29" s="272"/>
      <c r="B29" s="272"/>
      <c r="C29" s="272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</row>
    <row r="30" spans="1:20" ht="12.75">
      <c r="A30" s="272"/>
      <c r="B30" s="272"/>
      <c r="C30" s="272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</row>
    <row r="31" spans="1:20" ht="12.75">
      <c r="A31" s="272"/>
      <c r="B31" s="272"/>
      <c r="C31" s="272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</row>
    <row r="32" spans="1:20" ht="12.75">
      <c r="A32" s="272"/>
      <c r="B32" s="272"/>
      <c r="C32" s="272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</row>
    <row r="33" spans="1:20" ht="12.75">
      <c r="A33" s="272"/>
      <c r="B33" s="272"/>
      <c r="C33" s="272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</row>
    <row r="34" spans="1:20" ht="12.75">
      <c r="A34" s="272"/>
      <c r="B34" s="272"/>
      <c r="C34" s="272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</row>
    <row r="35" spans="1:20" ht="12.75">
      <c r="A35" s="272"/>
      <c r="B35" s="272"/>
      <c r="C35" s="272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</row>
    <row r="36" spans="1:20" ht="12.75">
      <c r="A36" s="272"/>
      <c r="B36" s="272"/>
      <c r="C36" s="272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</row>
    <row r="37" spans="1:20" ht="12.75">
      <c r="A37" s="272" t="s">
        <v>12</v>
      </c>
      <c r="H37" s="272"/>
      <c r="I37" s="263"/>
      <c r="J37" s="272"/>
      <c r="K37" s="272"/>
      <c r="L37" s="272"/>
      <c r="M37" s="272"/>
      <c r="N37" s="272"/>
      <c r="O37" s="272"/>
      <c r="P37" s="272"/>
      <c r="Q37" s="272"/>
      <c r="R37" s="272"/>
      <c r="S37" s="1086" t="s">
        <v>13</v>
      </c>
      <c r="T37" s="1086"/>
    </row>
    <row r="38" spans="9:20" ht="12.75">
      <c r="I38" s="272"/>
      <c r="J38" s="978" t="s">
        <v>14</v>
      </c>
      <c r="K38" s="978"/>
      <c r="L38" s="978"/>
      <c r="M38" s="978"/>
      <c r="N38" s="978"/>
      <c r="O38" s="978"/>
      <c r="P38" s="978"/>
      <c r="Q38" s="978"/>
      <c r="R38" s="978"/>
      <c r="S38" s="978"/>
      <c r="T38" s="978"/>
    </row>
    <row r="39" spans="9:20" ht="12.75">
      <c r="I39" s="978" t="s">
        <v>89</v>
      </c>
      <c r="J39" s="978"/>
      <c r="K39" s="978"/>
      <c r="L39" s="978"/>
      <c r="M39" s="978"/>
      <c r="N39" s="978"/>
      <c r="O39" s="978"/>
      <c r="P39" s="978"/>
      <c r="Q39" s="978"/>
      <c r="R39" s="978"/>
      <c r="S39" s="978"/>
      <c r="T39" s="978"/>
    </row>
    <row r="40" spans="1:20" ht="12.75" customHeight="1">
      <c r="A40" s="272"/>
      <c r="B40" s="272"/>
      <c r="I40" s="263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 t="s">
        <v>86</v>
      </c>
    </row>
    <row r="41" spans="9:20" ht="12.75" customHeight="1"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</row>
    <row r="42" spans="1:20" ht="12.75">
      <c r="A42" s="1085"/>
      <c r="B42" s="1085"/>
      <c r="C42" s="1085"/>
      <c r="D42" s="1085"/>
      <c r="E42" s="1085"/>
      <c r="F42" s="1085"/>
      <c r="G42" s="1085"/>
      <c r="H42" s="1085"/>
      <c r="I42" s="1085"/>
      <c r="J42" s="1085"/>
      <c r="K42" s="1085"/>
      <c r="L42" s="1085"/>
      <c r="M42" s="1085"/>
      <c r="N42" s="1085"/>
      <c r="O42" s="1085"/>
      <c r="P42" s="1085"/>
      <c r="Q42" s="1085"/>
      <c r="R42" s="1085"/>
      <c r="S42" s="1085"/>
      <c r="T42" s="1085"/>
    </row>
  </sheetData>
  <sheetProtection/>
  <mergeCells count="24">
    <mergeCell ref="I39:T39"/>
    <mergeCell ref="A42:T42"/>
    <mergeCell ref="S37:T37"/>
    <mergeCell ref="J38:T38"/>
    <mergeCell ref="B24:R24"/>
    <mergeCell ref="L7:T7"/>
    <mergeCell ref="A8:A9"/>
    <mergeCell ref="B8:B9"/>
    <mergeCell ref="C8:G8"/>
    <mergeCell ref="H8:H9"/>
    <mergeCell ref="I8:L8"/>
    <mergeCell ref="M8:P8"/>
    <mergeCell ref="Q8:S8"/>
    <mergeCell ref="T8:T9"/>
    <mergeCell ref="B23:E23"/>
    <mergeCell ref="B22:E22"/>
    <mergeCell ref="A20:D20"/>
    <mergeCell ref="A15:B15"/>
    <mergeCell ref="G1:I1"/>
    <mergeCell ref="S1:T1"/>
    <mergeCell ref="A2:T2"/>
    <mergeCell ref="A3:T3"/>
    <mergeCell ref="A4:R5"/>
    <mergeCell ref="A6:T6"/>
  </mergeCells>
  <printOptions horizontalCentered="1"/>
  <pageMargins left="0.7086614173228347" right="0.7086614173228347" top="1.0236220472440944" bottom="0" header="0.31496062992125984" footer="0.31496062992125984"/>
  <pageSetup fitToHeight="1" fitToWidth="1" horizontalDpi="600" verticalDpi="600" orientation="landscape" paperSize="9" scale="71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3.7109375" style="0" customWidth="1"/>
    <col min="2" max="2" width="20.28125" style="0" customWidth="1"/>
    <col min="3" max="3" width="13.7109375" style="0" customWidth="1"/>
    <col min="4" max="4" width="10.421875" style="0" customWidth="1"/>
    <col min="5" max="5" width="11.140625" style="0" customWidth="1"/>
    <col min="6" max="6" width="9.28125" style="0" customWidth="1"/>
    <col min="7" max="7" width="9.8515625" style="0" customWidth="1"/>
    <col min="8" max="8" width="11.28125" style="0" customWidth="1"/>
  </cols>
  <sheetData>
    <row r="1" spans="1:8" ht="15.75">
      <c r="A1" s="571"/>
      <c r="B1" s="571"/>
      <c r="C1" s="571"/>
      <c r="D1" s="572" t="s">
        <v>799</v>
      </c>
      <c r="E1" s="571"/>
      <c r="F1" s="571"/>
      <c r="G1" s="571"/>
      <c r="H1" s="571"/>
    </row>
    <row r="2" spans="1:8" ht="15.75">
      <c r="A2" s="571"/>
      <c r="B2" s="571"/>
      <c r="C2" s="1089" t="s">
        <v>953</v>
      </c>
      <c r="D2" s="1090"/>
      <c r="E2" s="1091"/>
      <c r="F2" s="1092" t="s">
        <v>952</v>
      </c>
      <c r="G2" s="1093"/>
      <c r="H2" s="1094"/>
    </row>
    <row r="3" spans="1:8" ht="21" customHeight="1">
      <c r="A3" s="573"/>
      <c r="B3" s="573"/>
      <c r="C3" s="573" t="s">
        <v>949</v>
      </c>
      <c r="D3" s="573" t="s">
        <v>950</v>
      </c>
      <c r="E3" s="574" t="s">
        <v>951</v>
      </c>
      <c r="F3" s="573" t="s">
        <v>949</v>
      </c>
      <c r="G3" s="573" t="s">
        <v>950</v>
      </c>
      <c r="H3" s="573" t="s">
        <v>951</v>
      </c>
    </row>
    <row r="4" spans="1:8" ht="21" customHeight="1">
      <c r="A4" s="575">
        <v>1</v>
      </c>
      <c r="B4" s="575" t="s">
        <v>945</v>
      </c>
      <c r="C4" s="575">
        <v>21.07</v>
      </c>
      <c r="D4" s="575">
        <v>26.89</v>
      </c>
      <c r="E4" s="576">
        <f>SUM(C4:D4)</f>
        <v>47.96</v>
      </c>
      <c r="H4" s="579">
        <f>SUM(F5:G5)</f>
        <v>65.84</v>
      </c>
    </row>
    <row r="5" spans="1:8" ht="16.5" customHeight="1">
      <c r="A5" s="575">
        <v>2</v>
      </c>
      <c r="B5" s="575" t="s">
        <v>946</v>
      </c>
      <c r="C5" s="575">
        <v>261.21</v>
      </c>
      <c r="D5" s="575">
        <v>332.23</v>
      </c>
      <c r="E5" s="576">
        <f>SUM(C5:D5)</f>
        <v>593.44</v>
      </c>
      <c r="F5" s="579">
        <v>28.79</v>
      </c>
      <c r="G5" s="579">
        <v>37.05</v>
      </c>
      <c r="H5" s="579">
        <f>SUM(F6:G6)</f>
        <v>18.91</v>
      </c>
    </row>
    <row r="6" spans="1:8" ht="30" customHeight="1">
      <c r="A6" s="575">
        <v>3</v>
      </c>
      <c r="B6" s="575" t="s">
        <v>947</v>
      </c>
      <c r="C6" s="575">
        <v>107.46</v>
      </c>
      <c r="D6" s="575">
        <v>62.73</v>
      </c>
      <c r="E6" s="576">
        <f>SUM(C6:D6)</f>
        <v>170.19</v>
      </c>
      <c r="F6" s="579">
        <v>11.94</v>
      </c>
      <c r="G6" s="579">
        <v>6.97</v>
      </c>
      <c r="H6" s="579"/>
    </row>
    <row r="7" spans="1:8" ht="30" customHeight="1">
      <c r="A7" s="575">
        <v>4</v>
      </c>
      <c r="B7" s="575" t="s">
        <v>948</v>
      </c>
      <c r="C7" s="575">
        <v>12.78</v>
      </c>
      <c r="D7" s="575">
        <v>16.31</v>
      </c>
      <c r="E7" s="576">
        <f>SUM(C7:D7)</f>
        <v>29.089999999999996</v>
      </c>
      <c r="F7" s="579"/>
      <c r="G7" s="579"/>
      <c r="H7" s="579"/>
    </row>
    <row r="8" spans="1:8" ht="23.25" customHeight="1">
      <c r="A8" s="575"/>
      <c r="B8" s="575"/>
      <c r="C8" s="575">
        <f>SUM(C4:C7)</f>
        <v>402.5199999999999</v>
      </c>
      <c r="D8" s="575">
        <f>SUM(D4:D7)</f>
        <v>438.16</v>
      </c>
      <c r="E8" s="576">
        <f>SUM(C8:D8)</f>
        <v>840.68</v>
      </c>
      <c r="F8" s="579"/>
      <c r="G8" s="579"/>
      <c r="H8" s="579"/>
    </row>
    <row r="9" spans="1:8" ht="21.75" customHeight="1">
      <c r="A9" s="575">
        <v>5</v>
      </c>
      <c r="B9" s="575" t="s">
        <v>141</v>
      </c>
      <c r="C9" s="577">
        <f>C8*1.8/100</f>
        <v>7.245359999999998</v>
      </c>
      <c r="D9" s="577">
        <f>D8*1.8/100</f>
        <v>7.8868800000000014</v>
      </c>
      <c r="E9" s="576">
        <v>15.13</v>
      </c>
      <c r="F9" s="579"/>
      <c r="G9" s="579"/>
      <c r="H9" s="579"/>
    </row>
    <row r="10" spans="1:9" ht="27.75" customHeight="1">
      <c r="A10" s="571"/>
      <c r="B10" s="572" t="s">
        <v>634</v>
      </c>
      <c r="C10" s="578">
        <f>C8+C9</f>
        <v>409.76535999999993</v>
      </c>
      <c r="D10" s="578">
        <f>D8+D9</f>
        <v>446.04688000000004</v>
      </c>
      <c r="E10" s="572">
        <f>E8+E9</f>
        <v>855.81</v>
      </c>
      <c r="F10" s="580">
        <f>F5+F6</f>
        <v>40.73</v>
      </c>
      <c r="G10" s="580">
        <f>G5+G6</f>
        <v>44.019999999999996</v>
      </c>
      <c r="H10" s="580">
        <f>H4+H5</f>
        <v>84.75</v>
      </c>
      <c r="I10">
        <f>E10+H10</f>
        <v>940.56</v>
      </c>
    </row>
  </sheetData>
  <sheetProtection/>
  <mergeCells count="2">
    <mergeCell ref="C2:E2"/>
    <mergeCell ref="F2:H2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view="pageBreakPreview" zoomScale="80" zoomScaleSheetLayoutView="80" zoomScalePageLayoutView="0" workbookViewId="0" topLeftCell="A1">
      <selection activeCell="G6" sqref="G6:H6"/>
    </sheetView>
  </sheetViews>
  <sheetFormatPr defaultColWidth="9.140625" defaultRowHeight="12.75"/>
  <cols>
    <col min="1" max="1" width="8.28125" style="0" customWidth="1"/>
    <col min="2" max="2" width="15.57421875" style="0" customWidth="1"/>
    <col min="3" max="3" width="17.28125" style="0" customWidth="1"/>
    <col min="4" max="4" width="21.00390625" style="0" customWidth="1"/>
    <col min="5" max="5" width="21.140625" style="0" customWidth="1"/>
    <col min="6" max="6" width="20.7109375" style="0" customWidth="1"/>
    <col min="7" max="7" width="23.57421875" style="0" customWidth="1"/>
    <col min="8" max="8" width="22.7109375" style="0" customWidth="1"/>
    <col min="9" max="9" width="9.8515625" style="0" customWidth="1"/>
  </cols>
  <sheetData>
    <row r="1" spans="1:8" ht="18">
      <c r="A1" s="746" t="s">
        <v>0</v>
      </c>
      <c r="B1" s="746"/>
      <c r="C1" s="746"/>
      <c r="D1" s="746"/>
      <c r="E1" s="746"/>
      <c r="F1" s="746"/>
      <c r="G1" s="746"/>
      <c r="H1" s="192" t="s">
        <v>289</v>
      </c>
    </row>
    <row r="2" spans="1:8" ht="21">
      <c r="A2" s="747" t="s">
        <v>753</v>
      </c>
      <c r="B2" s="747"/>
      <c r="C2" s="747"/>
      <c r="D2" s="747"/>
      <c r="E2" s="747"/>
      <c r="F2" s="747"/>
      <c r="G2" s="747"/>
      <c r="H2" s="747"/>
    </row>
    <row r="3" spans="1:2" ht="15">
      <c r="A3" s="194"/>
      <c r="B3" s="194"/>
    </row>
    <row r="4" spans="1:8" ht="18" customHeight="1">
      <c r="A4" s="748" t="s">
        <v>754</v>
      </c>
      <c r="B4" s="748"/>
      <c r="C4" s="748"/>
      <c r="D4" s="748"/>
      <c r="E4" s="748"/>
      <c r="F4" s="748"/>
      <c r="G4" s="748"/>
      <c r="H4" s="748"/>
    </row>
    <row r="5" spans="1:2" ht="15">
      <c r="A5" s="195" t="s">
        <v>653</v>
      </c>
      <c r="B5" s="195"/>
    </row>
    <row r="6" spans="1:9" ht="15">
      <c r="A6" s="195"/>
      <c r="B6" s="195"/>
      <c r="G6" s="749" t="s">
        <v>899</v>
      </c>
      <c r="H6" s="749"/>
      <c r="I6" s="107"/>
    </row>
    <row r="7" spans="1:8" ht="59.25" customHeight="1">
      <c r="A7" s="550" t="s">
        <v>2</v>
      </c>
      <c r="B7" s="550" t="s">
        <v>3</v>
      </c>
      <c r="C7" s="553" t="s">
        <v>290</v>
      </c>
      <c r="D7" s="553" t="s">
        <v>291</v>
      </c>
      <c r="E7" s="553" t="s">
        <v>292</v>
      </c>
      <c r="F7" s="553" t="s">
        <v>293</v>
      </c>
      <c r="G7" s="553" t="s">
        <v>294</v>
      </c>
      <c r="H7" s="553" t="s">
        <v>295</v>
      </c>
    </row>
    <row r="8" spans="1:8" s="192" customFormat="1" ht="15">
      <c r="A8" s="197" t="s">
        <v>296</v>
      </c>
      <c r="B8" s="197" t="s">
        <v>297</v>
      </c>
      <c r="C8" s="197" t="s">
        <v>298</v>
      </c>
      <c r="D8" s="197" t="s">
        <v>299</v>
      </c>
      <c r="E8" s="197" t="s">
        <v>300</v>
      </c>
      <c r="F8" s="197" t="s">
        <v>301</v>
      </c>
      <c r="G8" s="197" t="s">
        <v>302</v>
      </c>
      <c r="H8" s="197" t="s">
        <v>303</v>
      </c>
    </row>
    <row r="9" spans="1:8" ht="27.75" customHeight="1">
      <c r="A9" s="8">
        <v>1</v>
      </c>
      <c r="B9" s="159" t="s">
        <v>641</v>
      </c>
      <c r="C9" s="332">
        <v>140</v>
      </c>
      <c r="D9" s="332">
        <v>0</v>
      </c>
      <c r="E9" s="332">
        <v>133</v>
      </c>
      <c r="F9" s="332">
        <f>SUM(C9:E9)</f>
        <v>273</v>
      </c>
      <c r="G9" s="332">
        <v>273</v>
      </c>
      <c r="H9" s="309"/>
    </row>
    <row r="10" spans="1:8" ht="27" customHeight="1">
      <c r="A10" s="8">
        <v>2</v>
      </c>
      <c r="B10" s="159" t="s">
        <v>642</v>
      </c>
      <c r="C10" s="332">
        <v>144</v>
      </c>
      <c r="D10" s="332">
        <v>0</v>
      </c>
      <c r="E10" s="332">
        <v>98</v>
      </c>
      <c r="F10" s="332">
        <f>SUM(C10:E10)</f>
        <v>242</v>
      </c>
      <c r="G10" s="332">
        <v>242</v>
      </c>
      <c r="H10" s="309"/>
    </row>
    <row r="11" spans="1:8" ht="27.75" customHeight="1">
      <c r="A11" s="8">
        <v>3</v>
      </c>
      <c r="B11" s="159" t="s">
        <v>643</v>
      </c>
      <c r="C11" s="332">
        <v>62</v>
      </c>
      <c r="D11" s="332">
        <v>0</v>
      </c>
      <c r="E11" s="332">
        <v>33</v>
      </c>
      <c r="F11" s="332">
        <f>SUM(C11:E11)</f>
        <v>95</v>
      </c>
      <c r="G11" s="332">
        <v>95</v>
      </c>
      <c r="H11" s="309"/>
    </row>
    <row r="12" spans="1:8" ht="24" customHeight="1">
      <c r="A12" s="8">
        <v>4</v>
      </c>
      <c r="B12" s="159" t="s">
        <v>644</v>
      </c>
      <c r="C12" s="332">
        <v>149</v>
      </c>
      <c r="D12" s="332">
        <v>0</v>
      </c>
      <c r="E12" s="332">
        <v>109</v>
      </c>
      <c r="F12" s="332">
        <f>SUM(C12:E12)</f>
        <v>258</v>
      </c>
      <c r="G12" s="332">
        <v>258</v>
      </c>
      <c r="H12" s="309"/>
    </row>
    <row r="13" spans="1:8" ht="34.5" customHeight="1">
      <c r="A13" s="296"/>
      <c r="B13" s="159" t="s">
        <v>634</v>
      </c>
      <c r="C13" s="310">
        <f>SUM(C9:C12)</f>
        <v>495</v>
      </c>
      <c r="D13" s="310">
        <f>SUM(D9:D12)</f>
        <v>0</v>
      </c>
      <c r="E13" s="310">
        <f>SUM(E9:E12)</f>
        <v>373</v>
      </c>
      <c r="F13" s="310">
        <f>SUM(C13:E13)</f>
        <v>868</v>
      </c>
      <c r="G13" s="310">
        <f>SUM(G9:G12)</f>
        <v>868</v>
      </c>
      <c r="H13" s="159"/>
    </row>
    <row r="15" ht="12.75">
      <c r="A15" s="199" t="s">
        <v>304</v>
      </c>
    </row>
    <row r="16" ht="12.75">
      <c r="A16" s="199"/>
    </row>
    <row r="17" ht="12.75">
      <c r="A17" s="199"/>
    </row>
    <row r="18" ht="12.75">
      <c r="A18" s="199"/>
    </row>
    <row r="19" ht="12.75">
      <c r="A19" s="199"/>
    </row>
    <row r="20" ht="12.75">
      <c r="A20" s="199"/>
    </row>
    <row r="21" spans="1:11" ht="15" customHeight="1">
      <c r="A21" s="199"/>
      <c r="I21" s="201"/>
      <c r="J21" s="201"/>
      <c r="K21" s="201"/>
    </row>
    <row r="22" spans="1:11" ht="15" customHeight="1">
      <c r="A22" s="199"/>
      <c r="I22" s="201"/>
      <c r="J22" s="201"/>
      <c r="K22" s="201"/>
    </row>
    <row r="23" spans="1:11" ht="15" customHeight="1">
      <c r="A23" s="199"/>
      <c r="I23" s="201"/>
      <c r="J23" s="201"/>
      <c r="K23" s="201"/>
    </row>
    <row r="24" spans="1:11" ht="12.75">
      <c r="A24" s="199"/>
      <c r="I24" s="202"/>
      <c r="J24" s="200"/>
      <c r="K24" s="200"/>
    </row>
    <row r="25" spans="9:15" ht="12.75">
      <c r="I25" s="200"/>
      <c r="J25" s="200"/>
      <c r="K25" s="200"/>
      <c r="L25" s="200"/>
      <c r="M25" s="200"/>
      <c r="N25" s="200"/>
      <c r="O25" s="200"/>
    </row>
    <row r="27" spans="1:8" ht="12.75">
      <c r="A27" s="200"/>
      <c r="B27" s="200"/>
      <c r="C27" s="200"/>
      <c r="D27" s="200"/>
      <c r="E27" s="200"/>
      <c r="F27" s="744" t="s">
        <v>13</v>
      </c>
      <c r="G27" s="744"/>
      <c r="H27" s="744"/>
    </row>
    <row r="28" spans="1:8" ht="12.75">
      <c r="A28" s="200"/>
      <c r="B28" s="200"/>
      <c r="C28" s="200"/>
      <c r="D28" s="200"/>
      <c r="E28" s="200"/>
      <c r="F28" s="744" t="s">
        <v>14</v>
      </c>
      <c r="G28" s="744"/>
      <c r="H28" s="744"/>
    </row>
    <row r="29" spans="1:8" ht="12.75">
      <c r="A29" s="200"/>
      <c r="B29" s="200"/>
      <c r="C29" s="200"/>
      <c r="D29" s="200"/>
      <c r="E29" s="200"/>
      <c r="F29" s="744" t="s">
        <v>89</v>
      </c>
      <c r="G29" s="744"/>
      <c r="H29" s="744"/>
    </row>
    <row r="30" spans="1:8" ht="12.75">
      <c r="A30" s="200" t="s">
        <v>12</v>
      </c>
      <c r="C30" s="200"/>
      <c r="D30" s="200"/>
      <c r="E30" s="200"/>
      <c r="F30" s="745" t="s">
        <v>86</v>
      </c>
      <c r="G30" s="745"/>
      <c r="H30" s="202"/>
    </row>
    <row r="31" spans="1:8" ht="12.75">
      <c r="A31" s="200"/>
      <c r="B31" s="200"/>
      <c r="C31" s="200"/>
      <c r="D31" s="200"/>
      <c r="E31" s="200"/>
      <c r="F31" s="200"/>
      <c r="G31" s="200"/>
      <c r="H31" s="200"/>
    </row>
  </sheetData>
  <sheetProtection/>
  <mergeCells count="8">
    <mergeCell ref="F29:H29"/>
    <mergeCell ref="F30:G30"/>
    <mergeCell ref="A1:G1"/>
    <mergeCell ref="A2:H2"/>
    <mergeCell ref="A4:H4"/>
    <mergeCell ref="G6:H6"/>
    <mergeCell ref="F28:H28"/>
    <mergeCell ref="F27:H27"/>
  </mergeCells>
  <printOptions horizontalCentered="1"/>
  <pageMargins left="0.7086614173228347" right="0.7086614173228347" top="1.0236220472440944" bottom="0" header="0.31496062992125984" footer="0.31496062992125984"/>
  <pageSetup fitToHeight="1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view="pageBreakPreview" zoomScale="80" zoomScaleSheetLayoutView="80" zoomScalePageLayoutView="0" workbookViewId="0" topLeftCell="A1">
      <selection activeCell="L7" sqref="L7:N7"/>
    </sheetView>
  </sheetViews>
  <sheetFormatPr defaultColWidth="9.140625" defaultRowHeight="12.75"/>
  <cols>
    <col min="1" max="1" width="8.00390625" style="0" customWidth="1"/>
    <col min="2" max="2" width="11.7109375" style="0" customWidth="1"/>
    <col min="3" max="3" width="9.7109375" style="0" customWidth="1"/>
    <col min="5" max="5" width="9.57421875" style="0" customWidth="1"/>
    <col min="6" max="6" width="9.7109375" style="0" customWidth="1"/>
    <col min="7" max="7" width="10.00390625" style="0" customWidth="1"/>
    <col min="8" max="8" width="9.8515625" style="0" customWidth="1"/>
    <col min="10" max="10" width="10.7109375" style="0" customWidth="1"/>
    <col min="11" max="11" width="8.8515625" style="0" customWidth="1"/>
    <col min="12" max="12" width="9.8515625" style="0" customWidth="1"/>
    <col min="13" max="13" width="8.8515625" style="0" customWidth="1"/>
    <col min="14" max="14" width="11.00390625" style="0" customWidth="1"/>
  </cols>
  <sheetData>
    <row r="1" spans="4:13" ht="12.75" customHeight="1">
      <c r="D1" s="687"/>
      <c r="E1" s="687"/>
      <c r="F1" s="687"/>
      <c r="G1" s="687"/>
      <c r="H1" s="687"/>
      <c r="I1" s="687"/>
      <c r="L1" s="753" t="s">
        <v>91</v>
      </c>
      <c r="M1" s="753"/>
    </row>
    <row r="2" spans="1:13" ht="15.75">
      <c r="A2" s="683" t="s">
        <v>0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</row>
    <row r="3" spans="1:13" ht="20.25">
      <c r="A3" s="684" t="s">
        <v>753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</row>
    <row r="4" ht="11.25" customHeight="1"/>
    <row r="5" spans="1:13" ht="15.75">
      <c r="A5" s="683" t="s">
        <v>755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</row>
    <row r="7" spans="1:14" ht="12.75">
      <c r="A7" s="686" t="s">
        <v>652</v>
      </c>
      <c r="B7" s="686"/>
      <c r="K7" s="107"/>
      <c r="L7" s="750" t="s">
        <v>899</v>
      </c>
      <c r="M7" s="750"/>
      <c r="N7" s="750"/>
    </row>
    <row r="8" spans="1:14" ht="12.75">
      <c r="A8" s="30"/>
      <c r="B8" s="30"/>
      <c r="K8" s="96"/>
      <c r="L8" s="119"/>
      <c r="M8" s="126"/>
      <c r="N8" s="119"/>
    </row>
    <row r="9" spans="1:14" ht="15.75" customHeight="1">
      <c r="A9" s="751" t="s">
        <v>2</v>
      </c>
      <c r="B9" s="751" t="s">
        <v>3</v>
      </c>
      <c r="C9" s="662" t="s">
        <v>4</v>
      </c>
      <c r="D9" s="662"/>
      <c r="E9" s="662"/>
      <c r="F9" s="654"/>
      <c r="G9" s="757"/>
      <c r="H9" s="655" t="s">
        <v>107</v>
      </c>
      <c r="I9" s="655"/>
      <c r="J9" s="655"/>
      <c r="K9" s="655"/>
      <c r="L9" s="655"/>
      <c r="M9" s="751" t="s">
        <v>146</v>
      </c>
      <c r="N9" s="675" t="s">
        <v>147</v>
      </c>
    </row>
    <row r="10" spans="1:19" ht="38.25">
      <c r="A10" s="752"/>
      <c r="B10" s="752"/>
      <c r="C10" s="4" t="s">
        <v>98</v>
      </c>
      <c r="D10" s="4" t="s">
        <v>645</v>
      </c>
      <c r="E10" s="4" t="s">
        <v>646</v>
      </c>
      <c r="F10" s="6" t="s">
        <v>105</v>
      </c>
      <c r="G10" s="5" t="s">
        <v>391</v>
      </c>
      <c r="H10" s="4" t="s">
        <v>98</v>
      </c>
      <c r="I10" s="4" t="s">
        <v>645</v>
      </c>
      <c r="J10" s="4" t="s">
        <v>646</v>
      </c>
      <c r="K10" s="6" t="s">
        <v>105</v>
      </c>
      <c r="L10" s="6" t="s">
        <v>392</v>
      </c>
      <c r="M10" s="752"/>
      <c r="N10" s="675"/>
      <c r="R10" s="11"/>
      <c r="S10" s="11"/>
    </row>
    <row r="11" spans="1:14" s="13" customFormat="1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</row>
    <row r="12" spans="1:14" ht="27" customHeight="1">
      <c r="A12" s="309">
        <v>1</v>
      </c>
      <c r="B12" s="159" t="s">
        <v>641</v>
      </c>
      <c r="C12" s="149">
        <v>106</v>
      </c>
      <c r="D12" s="149">
        <v>30</v>
      </c>
      <c r="E12" s="149">
        <v>4</v>
      </c>
      <c r="F12" s="312">
        <v>0</v>
      </c>
      <c r="G12" s="514">
        <f>SUM(C12:F12)</f>
        <v>140</v>
      </c>
      <c r="H12" s="149">
        <v>106</v>
      </c>
      <c r="I12" s="149">
        <v>30</v>
      </c>
      <c r="J12" s="149">
        <v>4</v>
      </c>
      <c r="K12" s="149">
        <v>0</v>
      </c>
      <c r="L12" s="149">
        <v>140</v>
      </c>
      <c r="M12" s="309">
        <f>G12-L12</f>
        <v>0</v>
      </c>
      <c r="N12" s="309"/>
    </row>
    <row r="13" spans="1:14" ht="30" customHeight="1">
      <c r="A13" s="309">
        <v>2</v>
      </c>
      <c r="B13" s="159" t="s">
        <v>642</v>
      </c>
      <c r="C13" s="149">
        <v>131</v>
      </c>
      <c r="D13" s="149">
        <v>12</v>
      </c>
      <c r="E13" s="149">
        <v>1</v>
      </c>
      <c r="F13" s="312">
        <v>0</v>
      </c>
      <c r="G13" s="514">
        <f>SUM(C13:F13)</f>
        <v>144</v>
      </c>
      <c r="H13" s="149">
        <v>131</v>
      </c>
      <c r="I13" s="149">
        <v>12</v>
      </c>
      <c r="J13" s="149">
        <v>1</v>
      </c>
      <c r="K13" s="149">
        <v>0</v>
      </c>
      <c r="L13" s="149">
        <v>144</v>
      </c>
      <c r="M13" s="309">
        <f>G13-L13</f>
        <v>0</v>
      </c>
      <c r="N13" s="309"/>
    </row>
    <row r="14" spans="1:14" ht="24.75" customHeight="1">
      <c r="A14" s="309">
        <v>3</v>
      </c>
      <c r="B14" s="159" t="s">
        <v>643</v>
      </c>
      <c r="C14" s="149">
        <v>44</v>
      </c>
      <c r="D14" s="149">
        <v>18</v>
      </c>
      <c r="E14" s="149">
        <v>0</v>
      </c>
      <c r="F14" s="312">
        <v>0</v>
      </c>
      <c r="G14" s="514">
        <f>SUM(C14:F14)</f>
        <v>62</v>
      </c>
      <c r="H14" s="149">
        <v>44</v>
      </c>
      <c r="I14" s="149">
        <v>18</v>
      </c>
      <c r="J14" s="149">
        <v>0</v>
      </c>
      <c r="K14" s="149">
        <v>0</v>
      </c>
      <c r="L14" s="149">
        <v>62</v>
      </c>
      <c r="M14" s="309">
        <f>G14-L14</f>
        <v>0</v>
      </c>
      <c r="N14" s="309"/>
    </row>
    <row r="15" spans="1:14" ht="31.5" customHeight="1">
      <c r="A15" s="309">
        <v>4</v>
      </c>
      <c r="B15" s="159" t="s">
        <v>644</v>
      </c>
      <c r="C15" s="149">
        <v>120</v>
      </c>
      <c r="D15" s="149">
        <v>25</v>
      </c>
      <c r="E15" s="149">
        <v>4</v>
      </c>
      <c r="F15" s="312">
        <v>0</v>
      </c>
      <c r="G15" s="514">
        <f>SUM(C15:F15)</f>
        <v>149</v>
      </c>
      <c r="H15" s="149">
        <v>120</v>
      </c>
      <c r="I15" s="149">
        <v>25</v>
      </c>
      <c r="J15" s="149">
        <v>4</v>
      </c>
      <c r="K15" s="149">
        <v>0</v>
      </c>
      <c r="L15" s="149">
        <v>149</v>
      </c>
      <c r="M15" s="309">
        <f>G15-L15</f>
        <v>0</v>
      </c>
      <c r="N15" s="309"/>
    </row>
    <row r="16" spans="1:14" ht="30" customHeight="1">
      <c r="A16" s="759" t="s">
        <v>634</v>
      </c>
      <c r="B16" s="760"/>
      <c r="C16" s="159">
        <f>SUM(C12:C15)</f>
        <v>401</v>
      </c>
      <c r="D16" s="159">
        <f>SUM(D12:D15)</f>
        <v>85</v>
      </c>
      <c r="E16" s="159">
        <f>SUM(E12:E15)</f>
        <v>9</v>
      </c>
      <c r="F16" s="311">
        <f>SUM(F12:F15)</f>
        <v>0</v>
      </c>
      <c r="G16" s="515">
        <f>SUM(C16:F16)</f>
        <v>495</v>
      </c>
      <c r="H16" s="159">
        <v>401</v>
      </c>
      <c r="I16" s="159">
        <v>85</v>
      </c>
      <c r="J16" s="159">
        <v>9</v>
      </c>
      <c r="K16" s="159">
        <v>0</v>
      </c>
      <c r="L16" s="159">
        <v>495</v>
      </c>
      <c r="M16" s="159">
        <f>G16-L16</f>
        <v>0</v>
      </c>
      <c r="N16" s="159"/>
    </row>
    <row r="17" spans="1:13" ht="12.7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ht="12.75">
      <c r="A18" s="9" t="s">
        <v>8</v>
      </c>
    </row>
    <row r="19" ht="12.75">
      <c r="A19" t="s">
        <v>9</v>
      </c>
    </row>
    <row r="20" spans="1:12" ht="12.75">
      <c r="A20" t="s">
        <v>10</v>
      </c>
      <c r="J20" s="10" t="s">
        <v>11</v>
      </c>
      <c r="K20" s="10"/>
      <c r="L20" s="10" t="s">
        <v>11</v>
      </c>
    </row>
    <row r="21" spans="1:12" ht="12.75">
      <c r="A21" s="14" t="s">
        <v>474</v>
      </c>
      <c r="J21" s="10"/>
      <c r="K21" s="10"/>
      <c r="L21" s="10"/>
    </row>
    <row r="22" spans="3:13" ht="12.75">
      <c r="C22" s="14" t="s">
        <v>475</v>
      </c>
      <c r="E22" s="11"/>
      <c r="F22" s="11"/>
      <c r="G22" s="11"/>
      <c r="H22" s="11"/>
      <c r="I22" s="11"/>
      <c r="J22" s="11"/>
      <c r="K22" s="11"/>
      <c r="L22" s="11"/>
      <c r="M22" s="11"/>
    </row>
    <row r="23" spans="3:13" ht="12.75">
      <c r="C23" s="14"/>
      <c r="E23" s="11"/>
      <c r="F23" s="11"/>
      <c r="G23" s="11"/>
      <c r="H23" s="11"/>
      <c r="I23" s="11"/>
      <c r="J23" s="11"/>
      <c r="K23" s="11"/>
      <c r="L23" s="11"/>
      <c r="M23" s="11"/>
    </row>
    <row r="24" spans="3:13" ht="31.5" customHeight="1">
      <c r="C24" s="14"/>
      <c r="E24" s="11"/>
      <c r="F24" s="11"/>
      <c r="G24" s="11"/>
      <c r="H24" s="11"/>
      <c r="I24" s="11"/>
      <c r="J24" s="11"/>
      <c r="K24" s="11"/>
      <c r="L24" s="11"/>
      <c r="M24" s="11"/>
    </row>
    <row r="25" spans="3:13" ht="12.75">
      <c r="C25" s="14"/>
      <c r="E25" s="11"/>
      <c r="F25" s="11"/>
      <c r="G25" s="11"/>
      <c r="H25" s="11"/>
      <c r="I25" s="11"/>
      <c r="J25" s="11"/>
      <c r="K25" s="11"/>
      <c r="L25" s="11"/>
      <c r="M25" s="11"/>
    </row>
    <row r="26" spans="3:13" ht="12.75">
      <c r="C26" s="14"/>
      <c r="E26" s="11"/>
      <c r="F26" s="11"/>
      <c r="G26" s="11"/>
      <c r="H26" s="11"/>
      <c r="I26" s="11"/>
      <c r="J26" s="11"/>
      <c r="K26" s="11"/>
      <c r="L26" s="11"/>
      <c r="M26" s="11"/>
    </row>
    <row r="27" spans="3:13" ht="12.75">
      <c r="C27" s="14"/>
      <c r="E27" s="11"/>
      <c r="F27" s="11"/>
      <c r="G27" s="11"/>
      <c r="H27" s="11"/>
      <c r="I27" s="11"/>
      <c r="J27" s="11"/>
      <c r="K27" s="11"/>
      <c r="L27" s="11"/>
      <c r="M27" s="11"/>
    </row>
    <row r="28" spans="1:14" ht="15.75">
      <c r="A28" s="12" t="s">
        <v>12</v>
      </c>
      <c r="B28" s="12"/>
      <c r="C28" s="12"/>
      <c r="D28" s="12"/>
      <c r="E28" s="12"/>
      <c r="F28" s="12"/>
      <c r="G28" s="12"/>
      <c r="J28" s="13"/>
      <c r="K28" s="755"/>
      <c r="L28" s="756"/>
      <c r="M28" s="758" t="s">
        <v>13</v>
      </c>
      <c r="N28" s="758"/>
    </row>
    <row r="29" spans="1:14" ht="15.75">
      <c r="A29" s="755" t="s">
        <v>14</v>
      </c>
      <c r="B29" s="755"/>
      <c r="C29" s="755"/>
      <c r="D29" s="755"/>
      <c r="E29" s="755"/>
      <c r="F29" s="755"/>
      <c r="G29" s="755"/>
      <c r="H29" s="755"/>
      <c r="I29" s="755"/>
      <c r="J29" s="755"/>
      <c r="K29" s="755"/>
      <c r="L29" s="755"/>
      <c r="M29" s="755"/>
      <c r="N29" s="755"/>
    </row>
    <row r="30" spans="1:14" ht="15.75">
      <c r="A30" s="755" t="s">
        <v>15</v>
      </c>
      <c r="B30" s="755"/>
      <c r="C30" s="755"/>
      <c r="D30" s="755"/>
      <c r="E30" s="755"/>
      <c r="F30" s="755"/>
      <c r="G30" s="755"/>
      <c r="H30" s="755"/>
      <c r="I30" s="755"/>
      <c r="J30" s="755"/>
      <c r="K30" s="755"/>
      <c r="L30" s="755"/>
      <c r="M30" s="755"/>
      <c r="N30" s="755"/>
    </row>
    <row r="31" spans="11:14" ht="12.75">
      <c r="K31" s="686" t="s">
        <v>86</v>
      </c>
      <c r="L31" s="686"/>
      <c r="M31" s="686"/>
      <c r="N31" s="686"/>
    </row>
    <row r="32" spans="1:13" ht="12.75">
      <c r="A32" s="754"/>
      <c r="B32" s="754"/>
      <c r="C32" s="754"/>
      <c r="D32" s="754"/>
      <c r="E32" s="754"/>
      <c r="F32" s="754"/>
      <c r="G32" s="754"/>
      <c r="H32" s="754"/>
      <c r="I32" s="754"/>
      <c r="J32" s="754"/>
      <c r="K32" s="754"/>
      <c r="L32" s="754"/>
      <c r="M32" s="754"/>
    </row>
    <row r="36" ht="15" customHeight="1">
      <c r="O36" s="294"/>
    </row>
    <row r="37" ht="15" customHeight="1"/>
  </sheetData>
  <sheetProtection/>
  <mergeCells count="20">
    <mergeCell ref="A32:M32"/>
    <mergeCell ref="K28:L28"/>
    <mergeCell ref="A30:N30"/>
    <mergeCell ref="A29:N29"/>
    <mergeCell ref="H9:L9"/>
    <mergeCell ref="C9:G9"/>
    <mergeCell ref="K31:N31"/>
    <mergeCell ref="N9:N10"/>
    <mergeCell ref="M28:N28"/>
    <mergeCell ref="A16:B16"/>
    <mergeCell ref="L7:N7"/>
    <mergeCell ref="A7:B7"/>
    <mergeCell ref="M9:M10"/>
    <mergeCell ref="D1:I1"/>
    <mergeCell ref="A5:M5"/>
    <mergeCell ref="A3:M3"/>
    <mergeCell ref="A2:M2"/>
    <mergeCell ref="L1:M1"/>
    <mergeCell ref="B9:B10"/>
    <mergeCell ref="A9:A10"/>
  </mergeCells>
  <printOptions horizontalCentered="1"/>
  <pageMargins left="0.7086614173228347" right="0.7086614173228347" top="1.0236220472440944" bottom="0" header="0.31496062992125984" footer="0.31496062992125984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view="pageBreakPreview" zoomScale="90" zoomScaleSheetLayoutView="90" zoomScalePageLayoutView="0" workbookViewId="0" topLeftCell="A1">
      <selection activeCell="N18" sqref="N18"/>
    </sheetView>
  </sheetViews>
  <sheetFormatPr defaultColWidth="9.140625" defaultRowHeight="12.75"/>
  <cols>
    <col min="1" max="1" width="7.57421875" style="0" customWidth="1"/>
    <col min="2" max="2" width="10.7109375" style="0" customWidth="1"/>
    <col min="3" max="3" width="9.7109375" style="0" customWidth="1"/>
    <col min="5" max="5" width="9.57421875" style="0" customWidth="1"/>
    <col min="6" max="6" width="7.57421875" style="0" customWidth="1"/>
    <col min="7" max="7" width="8.421875" style="0" customWidth="1"/>
    <col min="8" max="8" width="10.57421875" style="0" customWidth="1"/>
    <col min="9" max="9" width="9.8515625" style="0" customWidth="1"/>
    <col min="12" max="12" width="7.57421875" style="0" customWidth="1"/>
    <col min="13" max="13" width="12.28125" style="0" customWidth="1"/>
    <col min="14" max="14" width="15.8515625" style="0" customWidth="1"/>
  </cols>
  <sheetData>
    <row r="1" spans="4:13" ht="12.75" customHeight="1">
      <c r="D1" s="687"/>
      <c r="E1" s="687"/>
      <c r="F1" s="687"/>
      <c r="G1" s="687"/>
      <c r="H1" s="687"/>
      <c r="I1" s="687"/>
      <c r="J1" s="687"/>
      <c r="K1" s="1"/>
      <c r="M1" s="99" t="s">
        <v>92</v>
      </c>
    </row>
    <row r="2" spans="1:14" ht="15">
      <c r="A2" s="761" t="s">
        <v>0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</row>
    <row r="3" spans="1:14" ht="20.25">
      <c r="A3" s="684" t="s">
        <v>753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</row>
    <row r="4" ht="11.25" customHeight="1"/>
    <row r="5" spans="1:14" ht="15.75">
      <c r="A5" s="685" t="s">
        <v>756</v>
      </c>
      <c r="B5" s="685"/>
      <c r="C5" s="685"/>
      <c r="D5" s="685"/>
      <c r="E5" s="685"/>
      <c r="F5" s="685"/>
      <c r="G5" s="685"/>
      <c r="H5" s="685"/>
      <c r="I5" s="685"/>
      <c r="J5" s="685"/>
      <c r="K5" s="685"/>
      <c r="L5" s="685"/>
      <c r="M5" s="685"/>
      <c r="N5" s="685"/>
    </row>
    <row r="7" spans="1:14" ht="12.75">
      <c r="A7" s="686" t="s">
        <v>652</v>
      </c>
      <c r="B7" s="686"/>
      <c r="L7" s="749" t="s">
        <v>899</v>
      </c>
      <c r="M7" s="749"/>
      <c r="N7" s="749"/>
    </row>
    <row r="8" spans="1:14" ht="15.75" customHeight="1">
      <c r="A8" s="751" t="s">
        <v>2</v>
      </c>
      <c r="B8" s="751" t="s">
        <v>3</v>
      </c>
      <c r="C8" s="662" t="s">
        <v>4</v>
      </c>
      <c r="D8" s="662"/>
      <c r="E8" s="662"/>
      <c r="F8" s="662"/>
      <c r="G8" s="662"/>
      <c r="H8" s="662" t="s">
        <v>107</v>
      </c>
      <c r="I8" s="662"/>
      <c r="J8" s="662"/>
      <c r="K8" s="662"/>
      <c r="L8" s="662"/>
      <c r="M8" s="751" t="s">
        <v>146</v>
      </c>
      <c r="N8" s="675" t="s">
        <v>147</v>
      </c>
    </row>
    <row r="9" spans="1:19" ht="51">
      <c r="A9" s="752"/>
      <c r="B9" s="752"/>
      <c r="C9" s="4" t="s">
        <v>647</v>
      </c>
      <c r="D9" s="4" t="s">
        <v>645</v>
      </c>
      <c r="E9" s="4" t="s">
        <v>646</v>
      </c>
      <c r="F9" s="4" t="s">
        <v>105</v>
      </c>
      <c r="G9" s="4" t="s">
        <v>232</v>
      </c>
      <c r="H9" s="4" t="s">
        <v>647</v>
      </c>
      <c r="I9" s="4" t="s">
        <v>645</v>
      </c>
      <c r="J9" s="4" t="s">
        <v>646</v>
      </c>
      <c r="K9" s="4" t="s">
        <v>105</v>
      </c>
      <c r="L9" s="4" t="s">
        <v>231</v>
      </c>
      <c r="M9" s="752"/>
      <c r="N9" s="675"/>
      <c r="R9" s="11"/>
      <c r="S9" s="11"/>
    </row>
    <row r="10" spans="1:14" s="13" customFormat="1" ht="12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3</v>
      </c>
      <c r="I10" s="4">
        <v>4</v>
      </c>
      <c r="J10" s="4">
        <v>5</v>
      </c>
      <c r="K10" s="4">
        <v>6</v>
      </c>
      <c r="L10" s="4">
        <v>12</v>
      </c>
      <c r="M10" s="4">
        <v>13</v>
      </c>
      <c r="N10" s="4">
        <v>14</v>
      </c>
    </row>
    <row r="11" spans="1:14" ht="22.5" customHeight="1">
      <c r="A11" s="309">
        <v>1</v>
      </c>
      <c r="B11" s="159" t="s">
        <v>641</v>
      </c>
      <c r="C11" s="149">
        <v>124</v>
      </c>
      <c r="D11" s="149">
        <v>2</v>
      </c>
      <c r="E11" s="149">
        <v>7</v>
      </c>
      <c r="F11" s="149">
        <v>0</v>
      </c>
      <c r="G11" s="149">
        <f>SUM(C11:F11)</f>
        <v>133</v>
      </c>
      <c r="H11" s="149">
        <v>124</v>
      </c>
      <c r="I11" s="149">
        <v>2</v>
      </c>
      <c r="J11" s="149">
        <v>7</v>
      </c>
      <c r="K11" s="149">
        <v>0</v>
      </c>
      <c r="L11" s="149">
        <f>SUM(H11:K11)</f>
        <v>133</v>
      </c>
      <c r="M11" s="309">
        <f>G11-L11</f>
        <v>0</v>
      </c>
      <c r="N11" s="309"/>
    </row>
    <row r="12" spans="1:14" ht="30.75" customHeight="1">
      <c r="A12" s="309">
        <v>2</v>
      </c>
      <c r="B12" s="159" t="s">
        <v>642</v>
      </c>
      <c r="C12" s="149">
        <v>96</v>
      </c>
      <c r="D12" s="149">
        <v>1</v>
      </c>
      <c r="E12" s="149">
        <v>1</v>
      </c>
      <c r="F12" s="149">
        <v>0</v>
      </c>
      <c r="G12" s="149">
        <f>SUM(C12:F12)</f>
        <v>98</v>
      </c>
      <c r="H12" s="149">
        <v>96</v>
      </c>
      <c r="I12" s="149">
        <v>1</v>
      </c>
      <c r="J12" s="149">
        <v>1</v>
      </c>
      <c r="K12" s="149">
        <v>0</v>
      </c>
      <c r="L12" s="149">
        <f>SUM(H12:K12)</f>
        <v>98</v>
      </c>
      <c r="M12" s="309">
        <f>G12-L12</f>
        <v>0</v>
      </c>
      <c r="N12" s="309"/>
    </row>
    <row r="13" spans="1:14" ht="21" customHeight="1">
      <c r="A13" s="309">
        <v>3</v>
      </c>
      <c r="B13" s="159" t="s">
        <v>643</v>
      </c>
      <c r="C13" s="149">
        <v>33</v>
      </c>
      <c r="D13" s="149">
        <v>0</v>
      </c>
      <c r="E13" s="149">
        <v>0</v>
      </c>
      <c r="F13" s="149">
        <v>0</v>
      </c>
      <c r="G13" s="149">
        <f>SUM(C13:F13)</f>
        <v>33</v>
      </c>
      <c r="H13" s="149">
        <v>33</v>
      </c>
      <c r="I13" s="149">
        <v>0</v>
      </c>
      <c r="J13" s="149">
        <v>0</v>
      </c>
      <c r="K13" s="149">
        <v>0</v>
      </c>
      <c r="L13" s="149">
        <f>SUM(H13:K13)</f>
        <v>33</v>
      </c>
      <c r="M13" s="309">
        <f>G13-L13</f>
        <v>0</v>
      </c>
      <c r="N13" s="309"/>
    </row>
    <row r="14" spans="1:14" ht="31.5" customHeight="1">
      <c r="A14" s="309">
        <v>4</v>
      </c>
      <c r="B14" s="159" t="s">
        <v>644</v>
      </c>
      <c r="C14" s="149">
        <v>109</v>
      </c>
      <c r="D14" s="149">
        <v>0</v>
      </c>
      <c r="E14" s="149">
        <v>0</v>
      </c>
      <c r="F14" s="149">
        <v>0</v>
      </c>
      <c r="G14" s="149">
        <f>SUM(C14:F14)</f>
        <v>109</v>
      </c>
      <c r="H14" s="149">
        <v>109</v>
      </c>
      <c r="I14" s="149">
        <v>0</v>
      </c>
      <c r="J14" s="149">
        <v>0</v>
      </c>
      <c r="K14" s="149">
        <v>0</v>
      </c>
      <c r="L14" s="149">
        <f>SUM(H14:K14)</f>
        <v>109</v>
      </c>
      <c r="M14" s="309">
        <f>G14-L14</f>
        <v>0</v>
      </c>
      <c r="N14" s="309"/>
    </row>
    <row r="15" spans="1:14" ht="33.75" customHeight="1">
      <c r="A15" s="759" t="s">
        <v>19</v>
      </c>
      <c r="B15" s="760"/>
      <c r="C15" s="159">
        <f>SUM(C11:C14)</f>
        <v>362</v>
      </c>
      <c r="D15" s="159">
        <f>SUM(D11:D14)</f>
        <v>3</v>
      </c>
      <c r="E15" s="159">
        <f>SUM(E11:E14)</f>
        <v>8</v>
      </c>
      <c r="F15" s="159">
        <f>SUM(F11:F14)</f>
        <v>0</v>
      </c>
      <c r="G15" s="159">
        <f>SUM(C15:F15)</f>
        <v>373</v>
      </c>
      <c r="H15" s="159">
        <f>SUM(H11:H14)</f>
        <v>362</v>
      </c>
      <c r="I15" s="159">
        <f>SUM(I11:I14)</f>
        <v>3</v>
      </c>
      <c r="J15" s="159">
        <f>SUM(J11:J14)</f>
        <v>8</v>
      </c>
      <c r="K15" s="159">
        <f>SUM(K11:K14)</f>
        <v>0</v>
      </c>
      <c r="L15" s="159">
        <f>SUM(H15:K15)</f>
        <v>373</v>
      </c>
      <c r="M15" s="159">
        <f>G15-L15</f>
        <v>0</v>
      </c>
      <c r="N15" s="159"/>
    </row>
    <row r="16" spans="1:14" ht="12.7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ht="12.75">
      <c r="A17" s="9" t="s">
        <v>8</v>
      </c>
    </row>
    <row r="18" ht="12.75">
      <c r="A18" t="s">
        <v>9</v>
      </c>
    </row>
    <row r="19" spans="1:14" ht="12.75">
      <c r="A19" t="s">
        <v>10</v>
      </c>
      <c r="L19" s="10" t="s">
        <v>11</v>
      </c>
      <c r="M19" s="10"/>
      <c r="N19" s="10" t="s">
        <v>11</v>
      </c>
    </row>
    <row r="20" spans="1:12" ht="12.75">
      <c r="A20" s="14" t="s">
        <v>474</v>
      </c>
      <c r="J20" s="10"/>
      <c r="K20" s="10"/>
      <c r="L20" s="10"/>
    </row>
    <row r="21" spans="3:13" ht="12.75">
      <c r="C21" s="14" t="s">
        <v>475</v>
      </c>
      <c r="E21" s="11"/>
      <c r="F21" s="11"/>
      <c r="G21" s="11"/>
      <c r="H21" s="11"/>
      <c r="I21" s="11"/>
      <c r="J21" s="11"/>
      <c r="K21" s="11"/>
      <c r="L21" s="11"/>
      <c r="M21" s="11"/>
    </row>
    <row r="22" spans="5:14" ht="12.75"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5:14" ht="12.75"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5:14" ht="12.75"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5:14" ht="12.75"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5:14" ht="12.75"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5:14" ht="12.75"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5.75">
      <c r="A28" s="12" t="s">
        <v>12</v>
      </c>
      <c r="B28" s="12"/>
      <c r="C28" s="12"/>
      <c r="D28" s="12"/>
      <c r="E28" s="12"/>
      <c r="F28" s="12"/>
      <c r="G28" s="12"/>
      <c r="H28" s="12"/>
      <c r="L28" s="755" t="s">
        <v>13</v>
      </c>
      <c r="M28" s="755"/>
      <c r="N28" s="755"/>
    </row>
    <row r="29" spans="1:14" ht="15.75">
      <c r="A29" s="755" t="s">
        <v>14</v>
      </c>
      <c r="B29" s="755"/>
      <c r="C29" s="755"/>
      <c r="D29" s="755"/>
      <c r="E29" s="755"/>
      <c r="F29" s="755"/>
      <c r="G29" s="755"/>
      <c r="H29" s="755"/>
      <c r="I29" s="755"/>
      <c r="J29" s="755"/>
      <c r="K29" s="755"/>
      <c r="L29" s="755"/>
      <c r="M29" s="755"/>
      <c r="N29" s="755"/>
    </row>
    <row r="30" spans="1:14" ht="15.75">
      <c r="A30" s="755" t="s">
        <v>15</v>
      </c>
      <c r="B30" s="755"/>
      <c r="C30" s="755"/>
      <c r="D30" s="755"/>
      <c r="E30" s="755"/>
      <c r="F30" s="755"/>
      <c r="G30" s="755"/>
      <c r="H30" s="755"/>
      <c r="I30" s="755"/>
      <c r="J30" s="755"/>
      <c r="K30" s="755"/>
      <c r="L30" s="755"/>
      <c r="M30" s="755"/>
      <c r="N30" s="755"/>
    </row>
    <row r="31" spans="12:14" ht="12.75">
      <c r="L31" s="686"/>
      <c r="M31" s="686"/>
      <c r="N31" s="686"/>
    </row>
    <row r="32" spans="1:14" ht="12.75">
      <c r="A32" s="754"/>
      <c r="B32" s="754"/>
      <c r="C32" s="754"/>
      <c r="D32" s="754"/>
      <c r="E32" s="754"/>
      <c r="F32" s="754"/>
      <c r="G32" s="754"/>
      <c r="H32" s="754"/>
      <c r="I32" s="754"/>
      <c r="J32" s="754"/>
      <c r="K32" s="754"/>
      <c r="L32" s="754"/>
      <c r="M32" s="754"/>
      <c r="N32" s="754"/>
    </row>
    <row r="36" ht="15.75" customHeight="1"/>
    <row r="37" ht="15.75" customHeight="1"/>
  </sheetData>
  <sheetProtection/>
  <mergeCells count="18">
    <mergeCell ref="A15:B15"/>
    <mergeCell ref="A32:N32"/>
    <mergeCell ref="L28:N28"/>
    <mergeCell ref="A29:N29"/>
    <mergeCell ref="M8:M9"/>
    <mergeCell ref="N8:N9"/>
    <mergeCell ref="L31:N31"/>
    <mergeCell ref="A30:N30"/>
    <mergeCell ref="A8:A9"/>
    <mergeCell ref="B8:B9"/>
    <mergeCell ref="C8:G8"/>
    <mergeCell ref="H8:L8"/>
    <mergeCell ref="D1:J1"/>
    <mergeCell ref="A2:N2"/>
    <mergeCell ref="A3:N3"/>
    <mergeCell ref="A5:N5"/>
    <mergeCell ref="L7:N7"/>
    <mergeCell ref="A7:B7"/>
  </mergeCells>
  <printOptions horizontalCentered="1"/>
  <pageMargins left="0.7086614173228347" right="0.7086614173228347" top="1.0236220472440944" bottom="0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2018-05-08T20:30:09Z</cp:lastPrinted>
  <dcterms:created xsi:type="dcterms:W3CDTF">1996-10-14T23:33:28Z</dcterms:created>
  <dcterms:modified xsi:type="dcterms:W3CDTF">2018-07-11T09:42:32Z</dcterms:modified>
  <cp:category/>
  <cp:version/>
  <cp:contentType/>
  <cp:contentStatus/>
</cp:coreProperties>
</file>